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nap\Documents\Práce\6_rok 2024\2024_01 Boa Projekt - Byty MČ\18_Zborovská 526\1_rozpočet\"/>
    </mc:Choice>
  </mc:AlternateContent>
  <xr:revisionPtr revIDLastSave="0" documentId="8_{7F375800-2BF2-47C2-8045-56953E10632B}" xr6:coauthVersionLast="47" xr6:coauthVersionMax="47" xr10:uidLastSave="{00000000-0000-0000-0000-000000000000}"/>
  <bookViews>
    <workbookView xWindow="28680" yWindow="-120" windowWidth="29040" windowHeight="15840" tabRatio="748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VYT - Vytápění" sheetId="5" r:id="rId5"/>
    <sheet name="ZTP - Plynovod" sheetId="6" r:id="rId6"/>
    <sheet name="EL - Elektroinstalace" sheetId="7" r:id="rId7"/>
    <sheet name="VRN - Vedlejší rozpočtové..." sheetId="8" r:id="rId8"/>
    <sheet name="Pokyny pro vyplnění" sheetId="9" r:id="rId9"/>
  </sheets>
  <definedNames>
    <definedName name="_xlnm._FilterDatabase" localSheetId="1" hidden="1">'ARS - Stavební část'!$C$104:$K$797</definedName>
    <definedName name="_xlnm._FilterDatabase" localSheetId="6" hidden="1">'EL - Elektroinstalace'!$C$85:$K$123</definedName>
    <definedName name="_xlnm._FilterDatabase" localSheetId="7" hidden="1">'VRN - Vedlejší rozpočtové...'!$C$85:$K$114</definedName>
    <definedName name="_xlnm._FilterDatabase" localSheetId="4" hidden="1">'VYT - Vytápění'!$C$89:$K$147</definedName>
    <definedName name="_xlnm._FilterDatabase" localSheetId="3" hidden="1">'VZT - Vzduchotechnika'!$C$85:$K$106</definedName>
    <definedName name="_xlnm._FilterDatabase" localSheetId="2" hidden="1">'ZTI - Zdravotně technické...'!$C$88:$K$128</definedName>
    <definedName name="_xlnm._FilterDatabase" localSheetId="5" hidden="1">'ZTP - Plynovod'!$C$88:$K$105</definedName>
    <definedName name="_xlnm.Print_Titles" localSheetId="1">'ARS - Stavební část'!$104:$104</definedName>
    <definedName name="_xlnm.Print_Titles" localSheetId="6">'EL - Elektroinstalace'!$85:$85</definedName>
    <definedName name="_xlnm.Print_Titles" localSheetId="0">'Rekapitulace stavby'!$54:$54</definedName>
    <definedName name="_xlnm.Print_Titles" localSheetId="7">'VRN - Vedlejší rozpočtové...'!$85:$85</definedName>
    <definedName name="_xlnm.Print_Titles" localSheetId="4">'VYT - Vytápění'!$89:$89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5">'ZTP - Plynovod'!$88:$88</definedName>
    <definedName name="_xlnm.Print_Area" localSheetId="1">'ARS - Stavební část'!$C$4:$J$41,'ARS - Stavební část'!$C$47:$J$84,'ARS - Stavební část'!$C$90:$K$797</definedName>
    <definedName name="_xlnm.Print_Area" localSheetId="6">'EL - Elektroinstalace'!$C$4:$J$41,'EL - Elektroinstalace'!$C$47:$J$65,'EL - Elektroinstalace'!$C$71:$K$123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stavby'!$C$44:$AQ$65</definedName>
    <definedName name="_xlnm.Print_Area" localSheetId="7">'VRN - Vedlejší rozpočtové...'!$C$4:$J$39,'VRN - Vedlejší rozpočtové...'!$C$45:$J$67,'VRN - Vedlejší rozpočtové...'!$C$73:$K$114</definedName>
    <definedName name="_xlnm.Print_Area" localSheetId="4">'VYT - Vytápění'!$C$4:$J$41,'VYT - Vytápění'!$C$47:$J$69,'VYT - Vytápění'!$C$75:$K$147</definedName>
    <definedName name="_xlnm.Print_Area" localSheetId="3">'VZT - Vzduchotechnika'!$C$4:$J$41,'VZT - Vzduchotechnika'!$C$47:$J$65,'VZT - Vzduchotechnika'!$C$71:$K$106</definedName>
    <definedName name="_xlnm.Print_Area" localSheetId="2">'ZTI - Zdravotně technické...'!$C$4:$J$41,'ZTI - Zdravotně technické...'!$C$47:$J$68,'ZTI - Zdravotně technické...'!$C$74:$K$128</definedName>
    <definedName name="_xlnm.Print_Area" localSheetId="5">'ZTP - Plynovod'!$C$4:$J$41,'ZTP - Plynovod'!$C$47:$J$68,'ZTP - Plynovod'!$C$74:$K$105</definedName>
  </definedNames>
  <calcPr calcId="191029"/>
</workbook>
</file>

<file path=xl/calcChain.xml><?xml version="1.0" encoding="utf-8"?>
<calcChain xmlns="http://schemas.openxmlformats.org/spreadsheetml/2006/main">
  <c r="AQ63" i="1" l="1"/>
  <c r="AQ62" i="1"/>
  <c r="AQ61" i="1"/>
  <c r="AQ60" i="1"/>
  <c r="AQ59" i="1"/>
  <c r="AQ58" i="1"/>
  <c r="AQ57" i="1" s="1"/>
  <c r="AQ56" i="1" s="1"/>
  <c r="AN27" i="1" s="1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87" i="7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90" i="6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91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90" i="3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106" i="2"/>
  <c r="J37" i="8"/>
  <c r="J36" i="8"/>
  <c r="AY64" i="1" s="1"/>
  <c r="J35" i="8"/>
  <c r="AX64" i="1" s="1"/>
  <c r="BI113" i="8"/>
  <c r="BH113" i="8"/>
  <c r="BG113" i="8"/>
  <c r="BE113" i="8"/>
  <c r="T113" i="8"/>
  <c r="T112" i="8"/>
  <c r="R113" i="8"/>
  <c r="R112" i="8" s="1"/>
  <c r="P113" i="8"/>
  <c r="P112" i="8"/>
  <c r="BI110" i="8"/>
  <c r="BH110" i="8"/>
  <c r="BG110" i="8"/>
  <c r="BE110" i="8"/>
  <c r="T110" i="8"/>
  <c r="R110" i="8"/>
  <c r="P110" i="8"/>
  <c r="BI109" i="8"/>
  <c r="BH109" i="8"/>
  <c r="BG109" i="8"/>
  <c r="BE109" i="8"/>
  <c r="T109" i="8"/>
  <c r="R109" i="8"/>
  <c r="P109" i="8"/>
  <c r="BI107" i="8"/>
  <c r="BH107" i="8"/>
  <c r="BG107" i="8"/>
  <c r="BE107" i="8"/>
  <c r="T107" i="8"/>
  <c r="R107" i="8"/>
  <c r="P107" i="8"/>
  <c r="BI103" i="8"/>
  <c r="BH103" i="8"/>
  <c r="BG103" i="8"/>
  <c r="BE103" i="8"/>
  <c r="J33" i="8" s="1"/>
  <c r="T103" i="8"/>
  <c r="T102" i="8" s="1"/>
  <c r="R103" i="8"/>
  <c r="R102" i="8" s="1"/>
  <c r="P103" i="8"/>
  <c r="P102" i="8"/>
  <c r="BI100" i="8"/>
  <c r="BH100" i="8"/>
  <c r="BG100" i="8"/>
  <c r="BE100" i="8"/>
  <c r="T100" i="8"/>
  <c r="T99" i="8" s="1"/>
  <c r="R100" i="8"/>
  <c r="R99" i="8"/>
  <c r="P100" i="8"/>
  <c r="P99" i="8"/>
  <c r="BI97" i="8"/>
  <c r="BH97" i="8"/>
  <c r="BG97" i="8"/>
  <c r="BE97" i="8"/>
  <c r="T97" i="8"/>
  <c r="R97" i="8"/>
  <c r="P97" i="8"/>
  <c r="BI95" i="8"/>
  <c r="BH95" i="8"/>
  <c r="BG95" i="8"/>
  <c r="BE95" i="8"/>
  <c r="T95" i="8"/>
  <c r="R95" i="8"/>
  <c r="P95" i="8"/>
  <c r="BI92" i="8"/>
  <c r="BH92" i="8"/>
  <c r="BG92" i="8"/>
  <c r="BE92" i="8"/>
  <c r="T92" i="8"/>
  <c r="R92" i="8"/>
  <c r="P92" i="8"/>
  <c r="BI89" i="8"/>
  <c r="BH89" i="8"/>
  <c r="BG89" i="8"/>
  <c r="BE89" i="8"/>
  <c r="T89" i="8"/>
  <c r="R89" i="8"/>
  <c r="P89" i="8"/>
  <c r="J82" i="8"/>
  <c r="F82" i="8"/>
  <c r="F80" i="8"/>
  <c r="E78" i="8"/>
  <c r="J54" i="8"/>
  <c r="F54" i="8"/>
  <c r="F52" i="8"/>
  <c r="E50" i="8"/>
  <c r="J24" i="8"/>
  <c r="E24" i="8"/>
  <c r="J55" i="8"/>
  <c r="J23" i="8"/>
  <c r="J18" i="8"/>
  <c r="E18" i="8"/>
  <c r="F83" i="8" s="1"/>
  <c r="J17" i="8"/>
  <c r="J12" i="8"/>
  <c r="J80" i="8"/>
  <c r="E7" i="8"/>
  <c r="E48" i="8"/>
  <c r="J39" i="7"/>
  <c r="J38" i="7"/>
  <c r="AY63" i="1" s="1"/>
  <c r="J37" i="7"/>
  <c r="AX63" i="1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5" i="7"/>
  <c r="BH115" i="7"/>
  <c r="BG115" i="7"/>
  <c r="BE115" i="7"/>
  <c r="T115" i="7"/>
  <c r="R115" i="7"/>
  <c r="P115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2" i="7"/>
  <c r="BH112" i="7"/>
  <c r="BG112" i="7"/>
  <c r="BE112" i="7"/>
  <c r="T112" i="7"/>
  <c r="R112" i="7"/>
  <c r="P112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9" i="7"/>
  <c r="BH109" i="7"/>
  <c r="BG109" i="7"/>
  <c r="BE109" i="7"/>
  <c r="T109" i="7"/>
  <c r="R109" i="7"/>
  <c r="P109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3" i="7"/>
  <c r="BH103" i="7"/>
  <c r="BG103" i="7"/>
  <c r="BE103" i="7"/>
  <c r="T103" i="7"/>
  <c r="R103" i="7"/>
  <c r="P103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100" i="7"/>
  <c r="BH100" i="7"/>
  <c r="BG100" i="7"/>
  <c r="BE100" i="7"/>
  <c r="T100" i="7"/>
  <c r="R100" i="7"/>
  <c r="P100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7" i="7"/>
  <c r="BH97" i="7"/>
  <c r="BG97" i="7"/>
  <c r="BE97" i="7"/>
  <c r="T97" i="7"/>
  <c r="R97" i="7"/>
  <c r="P97" i="7"/>
  <c r="BI96" i="7"/>
  <c r="BH96" i="7"/>
  <c r="BG96" i="7"/>
  <c r="BE96" i="7"/>
  <c r="T96" i="7"/>
  <c r="R96" i="7"/>
  <c r="P96" i="7"/>
  <c r="BI95" i="7"/>
  <c r="BH95" i="7"/>
  <c r="BG95" i="7"/>
  <c r="BE95" i="7"/>
  <c r="T95" i="7"/>
  <c r="R95" i="7"/>
  <c r="P95" i="7"/>
  <c r="BI94" i="7"/>
  <c r="BH94" i="7"/>
  <c r="BG94" i="7"/>
  <c r="BE94" i="7"/>
  <c r="T94" i="7"/>
  <c r="R94" i="7"/>
  <c r="P94" i="7"/>
  <c r="BI93" i="7"/>
  <c r="BH93" i="7"/>
  <c r="BG93" i="7"/>
  <c r="BE93" i="7"/>
  <c r="T93" i="7"/>
  <c r="R93" i="7"/>
  <c r="P93" i="7"/>
  <c r="BI92" i="7"/>
  <c r="BH92" i="7"/>
  <c r="BG92" i="7"/>
  <c r="BE92" i="7"/>
  <c r="T92" i="7"/>
  <c r="R92" i="7"/>
  <c r="P92" i="7"/>
  <c r="BI91" i="7"/>
  <c r="BH91" i="7"/>
  <c r="BG91" i="7"/>
  <c r="BE91" i="7"/>
  <c r="T91" i="7"/>
  <c r="R91" i="7"/>
  <c r="P91" i="7"/>
  <c r="BI90" i="7"/>
  <c r="BH90" i="7"/>
  <c r="BG90" i="7"/>
  <c r="BE90" i="7"/>
  <c r="T90" i="7"/>
  <c r="R90" i="7"/>
  <c r="P90" i="7"/>
  <c r="BI89" i="7"/>
  <c r="BH89" i="7"/>
  <c r="BG89" i="7"/>
  <c r="BE89" i="7"/>
  <c r="T89" i="7"/>
  <c r="R89" i="7"/>
  <c r="P89" i="7"/>
  <c r="BI88" i="7"/>
  <c r="BH88" i="7"/>
  <c r="BG88" i="7"/>
  <c r="BE88" i="7"/>
  <c r="T88" i="7"/>
  <c r="R88" i="7"/>
  <c r="P88" i="7"/>
  <c r="J82" i="7"/>
  <c r="F82" i="7"/>
  <c r="F80" i="7"/>
  <c r="E78" i="7"/>
  <c r="J58" i="7"/>
  <c r="F58" i="7"/>
  <c r="F56" i="7"/>
  <c r="E54" i="7"/>
  <c r="J26" i="7"/>
  <c r="E26" i="7"/>
  <c r="J83" i="7" s="1"/>
  <c r="J25" i="7"/>
  <c r="J20" i="7"/>
  <c r="E20" i="7"/>
  <c r="F59" i="7" s="1"/>
  <c r="J19" i="7"/>
  <c r="J14" i="7"/>
  <c r="J56" i="7"/>
  <c r="E7" i="7"/>
  <c r="E74" i="7" s="1"/>
  <c r="J39" i="6"/>
  <c r="J38" i="6"/>
  <c r="AY62" i="1"/>
  <c r="J37" i="6"/>
  <c r="AX62" i="1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7" i="6"/>
  <c r="BH97" i="6"/>
  <c r="BG97" i="6"/>
  <c r="BE97" i="6"/>
  <c r="T97" i="6"/>
  <c r="R97" i="6"/>
  <c r="P97" i="6"/>
  <c r="BI95" i="6"/>
  <c r="BH95" i="6"/>
  <c r="BG95" i="6"/>
  <c r="BE95" i="6"/>
  <c r="T95" i="6"/>
  <c r="R95" i="6"/>
  <c r="P95" i="6"/>
  <c r="BI93" i="6"/>
  <c r="BH93" i="6"/>
  <c r="BG93" i="6"/>
  <c r="BE93" i="6"/>
  <c r="T93" i="6"/>
  <c r="T92" i="6" s="1"/>
  <c r="R93" i="6"/>
  <c r="R92" i="6"/>
  <c r="P93" i="6"/>
  <c r="P92" i="6" s="1"/>
  <c r="BI91" i="6"/>
  <c r="BH91" i="6"/>
  <c r="BG91" i="6"/>
  <c r="BE91" i="6"/>
  <c r="T91" i="6"/>
  <c r="T90" i="6"/>
  <c r="R91" i="6"/>
  <c r="R90" i="6" s="1"/>
  <c r="P91" i="6"/>
  <c r="P90" i="6"/>
  <c r="J85" i="6"/>
  <c r="F85" i="6"/>
  <c r="F83" i="6"/>
  <c r="E81" i="6"/>
  <c r="J58" i="6"/>
  <c r="F58" i="6"/>
  <c r="F56" i="6"/>
  <c r="E54" i="6"/>
  <c r="J26" i="6"/>
  <c r="E26" i="6"/>
  <c r="J86" i="6" s="1"/>
  <c r="J25" i="6"/>
  <c r="J20" i="6"/>
  <c r="E20" i="6"/>
  <c r="F86" i="6"/>
  <c r="J19" i="6"/>
  <c r="J14" i="6"/>
  <c r="J83" i="6" s="1"/>
  <c r="E7" i="6"/>
  <c r="E50" i="6" s="1"/>
  <c r="J39" i="5"/>
  <c r="J38" i="5"/>
  <c r="AY61" i="1"/>
  <c r="J37" i="5"/>
  <c r="AX61" i="1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BI123" i="5"/>
  <c r="BH123" i="5"/>
  <c r="BG123" i="5"/>
  <c r="BE123" i="5"/>
  <c r="T123" i="5"/>
  <c r="R123" i="5"/>
  <c r="P123" i="5"/>
  <c r="BI120" i="5"/>
  <c r="BH120" i="5"/>
  <c r="BG120" i="5"/>
  <c r="BE120" i="5"/>
  <c r="T120" i="5"/>
  <c r="R120" i="5"/>
  <c r="P120" i="5"/>
  <c r="BI118" i="5"/>
  <c r="BH118" i="5"/>
  <c r="BG118" i="5"/>
  <c r="BE118" i="5"/>
  <c r="T118" i="5"/>
  <c r="R118" i="5"/>
  <c r="P118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7" i="5"/>
  <c r="BH107" i="5"/>
  <c r="BG107" i="5"/>
  <c r="BE107" i="5"/>
  <c r="T107" i="5"/>
  <c r="R107" i="5"/>
  <c r="P107" i="5"/>
  <c r="BI105" i="5"/>
  <c r="BH105" i="5"/>
  <c r="BG105" i="5"/>
  <c r="BE105" i="5"/>
  <c r="T105" i="5"/>
  <c r="R105" i="5"/>
  <c r="P105" i="5"/>
  <c r="BI102" i="5"/>
  <c r="BH102" i="5"/>
  <c r="BG102" i="5"/>
  <c r="BE102" i="5"/>
  <c r="T102" i="5"/>
  <c r="R102" i="5"/>
  <c r="P102" i="5"/>
  <c r="BI100" i="5"/>
  <c r="BH100" i="5"/>
  <c r="BG100" i="5"/>
  <c r="BE100" i="5"/>
  <c r="T100" i="5"/>
  <c r="R100" i="5"/>
  <c r="P100" i="5"/>
  <c r="BI98" i="5"/>
  <c r="BH98" i="5"/>
  <c r="BG98" i="5"/>
  <c r="BE98" i="5"/>
  <c r="T98" i="5"/>
  <c r="R98" i="5"/>
  <c r="P98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J86" i="5"/>
  <c r="F86" i="5"/>
  <c r="F84" i="5"/>
  <c r="E82" i="5"/>
  <c r="J58" i="5"/>
  <c r="F58" i="5"/>
  <c r="F56" i="5"/>
  <c r="E54" i="5"/>
  <c r="J26" i="5"/>
  <c r="E26" i="5"/>
  <c r="J59" i="5" s="1"/>
  <c r="J25" i="5"/>
  <c r="J20" i="5"/>
  <c r="E20" i="5"/>
  <c r="F87" i="5" s="1"/>
  <c r="J19" i="5"/>
  <c r="J14" i="5"/>
  <c r="J84" i="5"/>
  <c r="E7" i="5"/>
  <c r="E78" i="5" s="1"/>
  <c r="J39" i="4"/>
  <c r="J38" i="4"/>
  <c r="AY60" i="1"/>
  <c r="J37" i="4"/>
  <c r="AX60" i="1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 s="1"/>
  <c r="J19" i="4"/>
  <c r="J14" i="4"/>
  <c r="J80" i="4" s="1"/>
  <c r="E7" i="4"/>
  <c r="E74" i="4" s="1"/>
  <c r="J39" i="3"/>
  <c r="J38" i="3"/>
  <c r="AY59" i="1"/>
  <c r="J37" i="3"/>
  <c r="AX59" i="1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86" i="3" s="1"/>
  <c r="J19" i="3"/>
  <c r="J14" i="3"/>
  <c r="J83" i="3" s="1"/>
  <c r="E7" i="3"/>
  <c r="E50" i="3" s="1"/>
  <c r="J39" i="2"/>
  <c r="J38" i="2"/>
  <c r="AY58" i="1" s="1"/>
  <c r="J37" i="2"/>
  <c r="AX58" i="1" s="1"/>
  <c r="BI796" i="2"/>
  <c r="BH796" i="2"/>
  <c r="BG796" i="2"/>
  <c r="BE796" i="2"/>
  <c r="T796" i="2"/>
  <c r="R796" i="2"/>
  <c r="P796" i="2"/>
  <c r="BI763" i="2"/>
  <c r="BH763" i="2"/>
  <c r="BG763" i="2"/>
  <c r="BE763" i="2"/>
  <c r="T763" i="2"/>
  <c r="R763" i="2"/>
  <c r="P763" i="2"/>
  <c r="BI761" i="2"/>
  <c r="BH761" i="2"/>
  <c r="BG761" i="2"/>
  <c r="BE761" i="2"/>
  <c r="T761" i="2"/>
  <c r="R761" i="2"/>
  <c r="P761" i="2"/>
  <c r="BI756" i="2"/>
  <c r="BH756" i="2"/>
  <c r="BG756" i="2"/>
  <c r="BE756" i="2"/>
  <c r="T756" i="2"/>
  <c r="R756" i="2"/>
  <c r="P756" i="2"/>
  <c r="BI748" i="2"/>
  <c r="BH748" i="2"/>
  <c r="BG748" i="2"/>
  <c r="BE748" i="2"/>
  <c r="T748" i="2"/>
  <c r="R748" i="2"/>
  <c r="P748" i="2"/>
  <c r="BI745" i="2"/>
  <c r="BH745" i="2"/>
  <c r="BG745" i="2"/>
  <c r="BE745" i="2"/>
  <c r="T745" i="2"/>
  <c r="R745" i="2"/>
  <c r="P745" i="2"/>
  <c r="BI743" i="2"/>
  <c r="BH743" i="2"/>
  <c r="BG743" i="2"/>
  <c r="BE743" i="2"/>
  <c r="T743" i="2"/>
  <c r="R743" i="2"/>
  <c r="P743" i="2"/>
  <c r="BI741" i="2"/>
  <c r="BH741" i="2"/>
  <c r="BG741" i="2"/>
  <c r="BE741" i="2"/>
  <c r="T741" i="2"/>
  <c r="R741" i="2"/>
  <c r="P741" i="2"/>
  <c r="BI733" i="2"/>
  <c r="BH733" i="2"/>
  <c r="BG733" i="2"/>
  <c r="BE733" i="2"/>
  <c r="T733" i="2"/>
  <c r="R733" i="2"/>
  <c r="P733" i="2"/>
  <c r="BI721" i="2"/>
  <c r="BH721" i="2"/>
  <c r="BG721" i="2"/>
  <c r="BE721" i="2"/>
  <c r="T721" i="2"/>
  <c r="R721" i="2"/>
  <c r="P721" i="2"/>
  <c r="BI715" i="2"/>
  <c r="BH715" i="2"/>
  <c r="BG715" i="2"/>
  <c r="BE715" i="2"/>
  <c r="T715" i="2"/>
  <c r="R715" i="2"/>
  <c r="P715" i="2"/>
  <c r="BI710" i="2"/>
  <c r="BH710" i="2"/>
  <c r="BG710" i="2"/>
  <c r="BE710" i="2"/>
  <c r="T710" i="2"/>
  <c r="R710" i="2"/>
  <c r="P710" i="2"/>
  <c r="BI706" i="2"/>
  <c r="BH706" i="2"/>
  <c r="BG706" i="2"/>
  <c r="BE706" i="2"/>
  <c r="T706" i="2"/>
  <c r="R706" i="2"/>
  <c r="P706" i="2"/>
  <c r="BI701" i="2"/>
  <c r="BH701" i="2"/>
  <c r="BG701" i="2"/>
  <c r="BE701" i="2"/>
  <c r="T701" i="2"/>
  <c r="R701" i="2"/>
  <c r="P701" i="2"/>
  <c r="BI699" i="2"/>
  <c r="BH699" i="2"/>
  <c r="BG699" i="2"/>
  <c r="BE699" i="2"/>
  <c r="T699" i="2"/>
  <c r="R699" i="2"/>
  <c r="P699" i="2"/>
  <c r="BI697" i="2"/>
  <c r="BH697" i="2"/>
  <c r="BG697" i="2"/>
  <c r="BE697" i="2"/>
  <c r="T697" i="2"/>
  <c r="R697" i="2"/>
  <c r="P697" i="2"/>
  <c r="BI686" i="2"/>
  <c r="BH686" i="2"/>
  <c r="BG686" i="2"/>
  <c r="BE686" i="2"/>
  <c r="T686" i="2"/>
  <c r="R686" i="2"/>
  <c r="P686" i="2"/>
  <c r="BI680" i="2"/>
  <c r="BH680" i="2"/>
  <c r="BG680" i="2"/>
  <c r="BE680" i="2"/>
  <c r="T680" i="2"/>
  <c r="R680" i="2"/>
  <c r="P680" i="2"/>
  <c r="BI673" i="2"/>
  <c r="BH673" i="2"/>
  <c r="BG673" i="2"/>
  <c r="BE673" i="2"/>
  <c r="T673" i="2"/>
  <c r="R673" i="2"/>
  <c r="P673" i="2"/>
  <c r="BI665" i="2"/>
  <c r="BH665" i="2"/>
  <c r="BG665" i="2"/>
  <c r="BE665" i="2"/>
  <c r="T665" i="2"/>
  <c r="R665" i="2"/>
  <c r="P665" i="2"/>
  <c r="BI662" i="2"/>
  <c r="BH662" i="2"/>
  <c r="BG662" i="2"/>
  <c r="BE662" i="2"/>
  <c r="T662" i="2"/>
  <c r="R662" i="2"/>
  <c r="P662" i="2"/>
  <c r="BI658" i="2"/>
  <c r="BH658" i="2"/>
  <c r="BG658" i="2"/>
  <c r="BE658" i="2"/>
  <c r="T658" i="2"/>
  <c r="R658" i="2"/>
  <c r="P658" i="2"/>
  <c r="BI654" i="2"/>
  <c r="BH654" i="2"/>
  <c r="BG654" i="2"/>
  <c r="BE654" i="2"/>
  <c r="T654" i="2"/>
  <c r="R654" i="2"/>
  <c r="P654" i="2"/>
  <c r="BI650" i="2"/>
  <c r="BH650" i="2"/>
  <c r="BG650" i="2"/>
  <c r="BE650" i="2"/>
  <c r="T650" i="2"/>
  <c r="R650" i="2"/>
  <c r="P650" i="2"/>
  <c r="BI646" i="2"/>
  <c r="BH646" i="2"/>
  <c r="BG646" i="2"/>
  <c r="BE646" i="2"/>
  <c r="T646" i="2"/>
  <c r="R646" i="2"/>
  <c r="P646" i="2"/>
  <c r="BI640" i="2"/>
  <c r="BH640" i="2"/>
  <c r="BG640" i="2"/>
  <c r="BE640" i="2"/>
  <c r="T640" i="2"/>
  <c r="R640" i="2"/>
  <c r="P640" i="2"/>
  <c r="BI633" i="2"/>
  <c r="BH633" i="2"/>
  <c r="BG633" i="2"/>
  <c r="BE633" i="2"/>
  <c r="T633" i="2"/>
  <c r="R633" i="2"/>
  <c r="P633" i="2"/>
  <c r="BI626" i="2"/>
  <c r="BH626" i="2"/>
  <c r="BG626" i="2"/>
  <c r="BE626" i="2"/>
  <c r="T626" i="2"/>
  <c r="R626" i="2"/>
  <c r="P626" i="2"/>
  <c r="BI624" i="2"/>
  <c r="BH624" i="2"/>
  <c r="BG624" i="2"/>
  <c r="BE624" i="2"/>
  <c r="T624" i="2"/>
  <c r="R624" i="2"/>
  <c r="P624" i="2"/>
  <c r="BI619" i="2"/>
  <c r="BH619" i="2"/>
  <c r="BG619" i="2"/>
  <c r="BE619" i="2"/>
  <c r="T619" i="2"/>
  <c r="R619" i="2"/>
  <c r="P619" i="2"/>
  <c r="BI617" i="2"/>
  <c r="BH617" i="2"/>
  <c r="BG617" i="2"/>
  <c r="BE617" i="2"/>
  <c r="T617" i="2"/>
  <c r="R617" i="2"/>
  <c r="P617" i="2"/>
  <c r="BI612" i="2"/>
  <c r="BH612" i="2"/>
  <c r="BG612" i="2"/>
  <c r="BE612" i="2"/>
  <c r="T612" i="2"/>
  <c r="R612" i="2"/>
  <c r="P612" i="2"/>
  <c r="BI609" i="2"/>
  <c r="BH609" i="2"/>
  <c r="BG609" i="2"/>
  <c r="BE609" i="2"/>
  <c r="T609" i="2"/>
  <c r="R609" i="2"/>
  <c r="P609" i="2"/>
  <c r="BI603" i="2"/>
  <c r="BH603" i="2"/>
  <c r="BG603" i="2"/>
  <c r="BE603" i="2"/>
  <c r="T603" i="2"/>
  <c r="R603" i="2"/>
  <c r="P603" i="2"/>
  <c r="BI597" i="2"/>
  <c r="BH597" i="2"/>
  <c r="BG597" i="2"/>
  <c r="BE597" i="2"/>
  <c r="T597" i="2"/>
  <c r="R597" i="2"/>
  <c r="P597" i="2"/>
  <c r="BI592" i="2"/>
  <c r="BH592" i="2"/>
  <c r="BG592" i="2"/>
  <c r="BE592" i="2"/>
  <c r="T592" i="2"/>
  <c r="R592" i="2"/>
  <c r="P592" i="2"/>
  <c r="BI586" i="2"/>
  <c r="BH586" i="2"/>
  <c r="BG586" i="2"/>
  <c r="BE586" i="2"/>
  <c r="T586" i="2"/>
  <c r="R586" i="2"/>
  <c r="P586" i="2"/>
  <c r="BI579" i="2"/>
  <c r="BH579" i="2"/>
  <c r="BG579" i="2"/>
  <c r="BE579" i="2"/>
  <c r="T579" i="2"/>
  <c r="R579" i="2"/>
  <c r="P579" i="2"/>
  <c r="BI577" i="2"/>
  <c r="BH577" i="2"/>
  <c r="BG577" i="2"/>
  <c r="BE577" i="2"/>
  <c r="T577" i="2"/>
  <c r="R577" i="2"/>
  <c r="P577" i="2"/>
  <c r="BI572" i="2"/>
  <c r="BH572" i="2"/>
  <c r="BG572" i="2"/>
  <c r="BE572" i="2"/>
  <c r="T572" i="2"/>
  <c r="R572" i="2"/>
  <c r="P572" i="2"/>
  <c r="BI570" i="2"/>
  <c r="BH570" i="2"/>
  <c r="BG570" i="2"/>
  <c r="BE570" i="2"/>
  <c r="T570" i="2"/>
  <c r="R570" i="2"/>
  <c r="P570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58" i="2"/>
  <c r="BH558" i="2"/>
  <c r="BG558" i="2"/>
  <c r="BE558" i="2"/>
  <c r="T558" i="2"/>
  <c r="R558" i="2"/>
  <c r="P558" i="2"/>
  <c r="BI553" i="2"/>
  <c r="BH553" i="2"/>
  <c r="BG553" i="2"/>
  <c r="BE553" i="2"/>
  <c r="T553" i="2"/>
  <c r="R553" i="2"/>
  <c r="P553" i="2"/>
  <c r="BI545" i="2"/>
  <c r="BH545" i="2"/>
  <c r="BG545" i="2"/>
  <c r="BE545" i="2"/>
  <c r="T545" i="2"/>
  <c r="R545" i="2"/>
  <c r="P545" i="2"/>
  <c r="BI537" i="2"/>
  <c r="BH537" i="2"/>
  <c r="BG537" i="2"/>
  <c r="BE537" i="2"/>
  <c r="T537" i="2"/>
  <c r="R537" i="2"/>
  <c r="P537" i="2"/>
  <c r="BI535" i="2"/>
  <c r="BH535" i="2"/>
  <c r="BG535" i="2"/>
  <c r="BE535" i="2"/>
  <c r="T535" i="2"/>
  <c r="R535" i="2"/>
  <c r="P535" i="2"/>
  <c r="BI532" i="2"/>
  <c r="BH532" i="2"/>
  <c r="BG532" i="2"/>
  <c r="BE532" i="2"/>
  <c r="T532" i="2"/>
  <c r="R532" i="2"/>
  <c r="P532" i="2"/>
  <c r="BI528" i="2"/>
  <c r="BH528" i="2"/>
  <c r="BG528" i="2"/>
  <c r="BE528" i="2"/>
  <c r="T528" i="2"/>
  <c r="R528" i="2"/>
  <c r="P528" i="2"/>
  <c r="BI524" i="2"/>
  <c r="BH524" i="2"/>
  <c r="BG524" i="2"/>
  <c r="BE524" i="2"/>
  <c r="T524" i="2"/>
  <c r="R524" i="2"/>
  <c r="P524" i="2"/>
  <c r="BI519" i="2"/>
  <c r="BH519" i="2"/>
  <c r="BG519" i="2"/>
  <c r="BE519" i="2"/>
  <c r="T519" i="2"/>
  <c r="R519" i="2"/>
  <c r="P519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1" i="2"/>
  <c r="BH511" i="2"/>
  <c r="BG511" i="2"/>
  <c r="BE511" i="2"/>
  <c r="T511" i="2"/>
  <c r="R511" i="2"/>
  <c r="P511" i="2"/>
  <c r="BI506" i="2"/>
  <c r="BH506" i="2"/>
  <c r="BG506" i="2"/>
  <c r="BE506" i="2"/>
  <c r="T506" i="2"/>
  <c r="R506" i="2"/>
  <c r="P506" i="2"/>
  <c r="BI502" i="2"/>
  <c r="BH502" i="2"/>
  <c r="BG502" i="2"/>
  <c r="BE502" i="2"/>
  <c r="T502" i="2"/>
  <c r="R502" i="2"/>
  <c r="P502" i="2"/>
  <c r="BI498" i="2"/>
  <c r="BH498" i="2"/>
  <c r="BG498" i="2"/>
  <c r="BE498" i="2"/>
  <c r="T498" i="2"/>
  <c r="R498" i="2"/>
  <c r="P498" i="2"/>
  <c r="BI494" i="2"/>
  <c r="BH494" i="2"/>
  <c r="BG494" i="2"/>
  <c r="BE494" i="2"/>
  <c r="T494" i="2"/>
  <c r="R494" i="2"/>
  <c r="P494" i="2"/>
  <c r="BI490" i="2"/>
  <c r="BH490" i="2"/>
  <c r="BG490" i="2"/>
  <c r="BE490" i="2"/>
  <c r="T490" i="2"/>
  <c r="R490" i="2"/>
  <c r="P490" i="2"/>
  <c r="BI486" i="2"/>
  <c r="BH486" i="2"/>
  <c r="BG486" i="2"/>
  <c r="BE486" i="2"/>
  <c r="T486" i="2"/>
  <c r="R486" i="2"/>
  <c r="P486" i="2"/>
  <c r="BI482" i="2"/>
  <c r="BH482" i="2"/>
  <c r="BG482" i="2"/>
  <c r="BE482" i="2"/>
  <c r="T482" i="2"/>
  <c r="R482" i="2"/>
  <c r="P482" i="2"/>
  <c r="BI478" i="2"/>
  <c r="BH478" i="2"/>
  <c r="BG478" i="2"/>
  <c r="BE478" i="2"/>
  <c r="T478" i="2"/>
  <c r="R478" i="2"/>
  <c r="P478" i="2"/>
  <c r="BI474" i="2"/>
  <c r="BH474" i="2"/>
  <c r="BG474" i="2"/>
  <c r="BE474" i="2"/>
  <c r="T474" i="2"/>
  <c r="R474" i="2"/>
  <c r="P474" i="2"/>
  <c r="BI470" i="2"/>
  <c r="BH470" i="2"/>
  <c r="BG470" i="2"/>
  <c r="BE470" i="2"/>
  <c r="T470" i="2"/>
  <c r="R470" i="2"/>
  <c r="P470" i="2"/>
  <c r="BI466" i="2"/>
  <c r="BH466" i="2"/>
  <c r="BG466" i="2"/>
  <c r="BE466" i="2"/>
  <c r="T466" i="2"/>
  <c r="R466" i="2"/>
  <c r="P466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49" i="2"/>
  <c r="BH449" i="2"/>
  <c r="BG449" i="2"/>
  <c r="BE449" i="2"/>
  <c r="T449" i="2"/>
  <c r="R449" i="2"/>
  <c r="P449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37" i="2"/>
  <c r="BH437" i="2"/>
  <c r="BG437" i="2"/>
  <c r="BE437" i="2"/>
  <c r="T437" i="2"/>
  <c r="R437" i="2"/>
  <c r="P437" i="2"/>
  <c r="BI432" i="2"/>
  <c r="BH432" i="2"/>
  <c r="BG432" i="2"/>
  <c r="BE432" i="2"/>
  <c r="T432" i="2"/>
  <c r="R432" i="2"/>
  <c r="P432" i="2"/>
  <c r="BI427" i="2"/>
  <c r="BH427" i="2"/>
  <c r="BG427" i="2"/>
  <c r="BE427" i="2"/>
  <c r="T427" i="2"/>
  <c r="R427" i="2"/>
  <c r="P427" i="2"/>
  <c r="BI420" i="2"/>
  <c r="BH420" i="2"/>
  <c r="BG420" i="2"/>
  <c r="BE420" i="2"/>
  <c r="T420" i="2"/>
  <c r="R420" i="2"/>
  <c r="P420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08" i="2"/>
  <c r="BH408" i="2"/>
  <c r="BG408" i="2"/>
  <c r="BE408" i="2"/>
  <c r="T408" i="2"/>
  <c r="R408" i="2"/>
  <c r="P408" i="2"/>
  <c r="BI402" i="2"/>
  <c r="BH402" i="2"/>
  <c r="BG402" i="2"/>
  <c r="BE402" i="2"/>
  <c r="T402" i="2"/>
  <c r="R402" i="2"/>
  <c r="P402" i="2"/>
  <c r="BI397" i="2"/>
  <c r="BH397" i="2"/>
  <c r="BG397" i="2"/>
  <c r="BE397" i="2"/>
  <c r="T397" i="2"/>
  <c r="R397" i="2"/>
  <c r="P397" i="2"/>
  <c r="BI394" i="2"/>
  <c r="BH394" i="2"/>
  <c r="BG394" i="2"/>
  <c r="BE394" i="2"/>
  <c r="T394" i="2"/>
  <c r="R394" i="2"/>
  <c r="P394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T385" i="2" s="1"/>
  <c r="R386" i="2"/>
  <c r="R385" i="2"/>
  <c r="P386" i="2"/>
  <c r="P385" i="2" s="1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T367" i="2"/>
  <c r="R368" i="2"/>
  <c r="R367" i="2" s="1"/>
  <c r="P368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T362" i="2"/>
  <c r="R363" i="2"/>
  <c r="R362" i="2" s="1"/>
  <c r="P363" i="2"/>
  <c r="P362" i="2"/>
  <c r="BI359" i="2"/>
  <c r="BH359" i="2"/>
  <c r="BG359" i="2"/>
  <c r="BE359" i="2"/>
  <c r="T359" i="2"/>
  <c r="T358" i="2" s="1"/>
  <c r="R359" i="2"/>
  <c r="R358" i="2"/>
  <c r="P359" i="2"/>
  <c r="P358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0" i="2"/>
  <c r="BH330" i="2"/>
  <c r="BG330" i="2"/>
  <c r="BE330" i="2"/>
  <c r="T330" i="2"/>
  <c r="R330" i="2"/>
  <c r="P330" i="2"/>
  <c r="BI323" i="2"/>
  <c r="BH323" i="2"/>
  <c r="BG323" i="2"/>
  <c r="BE323" i="2"/>
  <c r="T323" i="2"/>
  <c r="R323" i="2"/>
  <c r="P323" i="2"/>
  <c r="BI314" i="2"/>
  <c r="BH314" i="2"/>
  <c r="BG314" i="2"/>
  <c r="BE314" i="2"/>
  <c r="T314" i="2"/>
  <c r="R314" i="2"/>
  <c r="P314" i="2"/>
  <c r="BI306" i="2"/>
  <c r="BH306" i="2"/>
  <c r="BG306" i="2"/>
  <c r="BE306" i="2"/>
  <c r="T306" i="2"/>
  <c r="R306" i="2"/>
  <c r="P306" i="2"/>
  <c r="BI298" i="2"/>
  <c r="BH298" i="2"/>
  <c r="BG298" i="2"/>
  <c r="BE298" i="2"/>
  <c r="T298" i="2"/>
  <c r="R298" i="2"/>
  <c r="P298" i="2"/>
  <c r="BI292" i="2"/>
  <c r="BH292" i="2"/>
  <c r="BG292" i="2"/>
  <c r="BE292" i="2"/>
  <c r="T292" i="2"/>
  <c r="R292" i="2"/>
  <c r="P292" i="2"/>
  <c r="BI255" i="2"/>
  <c r="BH255" i="2"/>
  <c r="BG255" i="2"/>
  <c r="BE255" i="2"/>
  <c r="T255" i="2"/>
  <c r="R255" i="2"/>
  <c r="P255" i="2"/>
  <c r="BI248" i="2"/>
  <c r="BH248" i="2"/>
  <c r="BG248" i="2"/>
  <c r="BE248" i="2"/>
  <c r="T248" i="2"/>
  <c r="R248" i="2"/>
  <c r="P248" i="2"/>
  <c r="BI242" i="2"/>
  <c r="BH242" i="2"/>
  <c r="BG242" i="2"/>
  <c r="BE242" i="2"/>
  <c r="T242" i="2"/>
  <c r="R242" i="2"/>
  <c r="P242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2" i="2"/>
  <c r="BH222" i="2"/>
  <c r="BG222" i="2"/>
  <c r="BE222" i="2"/>
  <c r="T222" i="2"/>
  <c r="R222" i="2"/>
  <c r="P222" i="2"/>
  <c r="BI218" i="2"/>
  <c r="BH218" i="2"/>
  <c r="BG218" i="2"/>
  <c r="BE218" i="2"/>
  <c r="T218" i="2"/>
  <c r="R218" i="2"/>
  <c r="P218" i="2"/>
  <c r="BI214" i="2"/>
  <c r="BH214" i="2"/>
  <c r="BG214" i="2"/>
  <c r="BE214" i="2"/>
  <c r="T214" i="2"/>
  <c r="R214" i="2"/>
  <c r="P214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87" i="2"/>
  <c r="BH187" i="2"/>
  <c r="BG187" i="2"/>
  <c r="BE187" i="2"/>
  <c r="T187" i="2"/>
  <c r="R187" i="2"/>
  <c r="P187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36" i="2"/>
  <c r="BH136" i="2"/>
  <c r="BG136" i="2"/>
  <c r="BE136" i="2"/>
  <c r="T136" i="2"/>
  <c r="R136" i="2"/>
  <c r="P136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3" i="2"/>
  <c r="BH123" i="2"/>
  <c r="BG123" i="2"/>
  <c r="BE123" i="2"/>
  <c r="T123" i="2"/>
  <c r="R123" i="2"/>
  <c r="P123" i="2"/>
  <c r="BI119" i="2"/>
  <c r="BH119" i="2"/>
  <c r="BG119" i="2"/>
  <c r="BE119" i="2"/>
  <c r="T119" i="2"/>
  <c r="R119" i="2"/>
  <c r="P119" i="2"/>
  <c r="BI116" i="2"/>
  <c r="BH116" i="2"/>
  <c r="BG116" i="2"/>
  <c r="BE116" i="2"/>
  <c r="T116" i="2"/>
  <c r="R116" i="2"/>
  <c r="P116" i="2"/>
  <c r="BI112" i="2"/>
  <c r="BH112" i="2"/>
  <c r="BG112" i="2"/>
  <c r="BE112" i="2"/>
  <c r="T112" i="2"/>
  <c r="R112" i="2"/>
  <c r="P112" i="2"/>
  <c r="BI108" i="2"/>
  <c r="BH108" i="2"/>
  <c r="BG108" i="2"/>
  <c r="BE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59" i="2" s="1"/>
  <c r="J25" i="2"/>
  <c r="J20" i="2"/>
  <c r="E20" i="2"/>
  <c r="F102" i="2"/>
  <c r="J19" i="2"/>
  <c r="J14" i="2"/>
  <c r="J99" i="2" s="1"/>
  <c r="E7" i="2"/>
  <c r="E93" i="2"/>
  <c r="L52" i="1"/>
  <c r="AM52" i="1"/>
  <c r="AM51" i="1"/>
  <c r="L51" i="1"/>
  <c r="AM49" i="1"/>
  <c r="L49" i="1"/>
  <c r="L47" i="1"/>
  <c r="L46" i="1"/>
  <c r="J545" i="2"/>
  <c r="BK366" i="2"/>
  <c r="J363" i="2"/>
  <c r="BK128" i="2"/>
  <c r="J101" i="4"/>
  <c r="J100" i="7"/>
  <c r="J597" i="2"/>
  <c r="BK292" i="2"/>
  <c r="J128" i="2"/>
  <c r="BK306" i="2"/>
  <c r="J113" i="3"/>
  <c r="J88" i="4"/>
  <c r="BK99" i="6"/>
  <c r="BK118" i="7"/>
  <c r="J565" i="2"/>
  <c r="J516" i="2"/>
  <c r="J136" i="2"/>
  <c r="BK498" i="2"/>
  <c r="BK763" i="2"/>
  <c r="BK106" i="3"/>
  <c r="J95" i="3"/>
  <c r="J138" i="5"/>
  <c r="BK144" i="5"/>
  <c r="J89" i="7"/>
  <c r="BK89" i="8"/>
  <c r="J535" i="2"/>
  <c r="BK646" i="2"/>
  <c r="J335" i="2"/>
  <c r="J108" i="2"/>
  <c r="J112" i="2"/>
  <c r="J124" i="3"/>
  <c r="J112" i="5"/>
  <c r="J117" i="7"/>
  <c r="BK743" i="2"/>
  <c r="J214" i="2"/>
  <c r="BK515" i="2"/>
  <c r="J114" i="3"/>
  <c r="BK131" i="5"/>
  <c r="BK94" i="7"/>
  <c r="J97" i="8"/>
  <c r="J537" i="2"/>
  <c r="J157" i="2"/>
  <c r="J490" i="2"/>
  <c r="J187" i="2"/>
  <c r="J96" i="5"/>
  <c r="J112" i="7"/>
  <c r="J640" i="2"/>
  <c r="BK178" i="2"/>
  <c r="J626" i="2"/>
  <c r="BK715" i="2"/>
  <c r="BK577" i="2"/>
  <c r="J763" i="2"/>
  <c r="J105" i="3"/>
  <c r="BK105" i="4"/>
  <c r="J102" i="5"/>
  <c r="J110" i="7"/>
  <c r="J100" i="8"/>
  <c r="BK168" i="2"/>
  <c r="J733" i="2"/>
  <c r="J375" i="2"/>
  <c r="J130" i="2"/>
  <c r="J91" i="3"/>
  <c r="BK127" i="5"/>
  <c r="J118" i="7"/>
  <c r="BK97" i="8"/>
  <c r="J444" i="2"/>
  <c r="BK222" i="2"/>
  <c r="BK474" i="2"/>
  <c r="J110" i="3"/>
  <c r="BK97" i="4"/>
  <c r="J105" i="6"/>
  <c r="BK662" i="2"/>
  <c r="BK337" i="2"/>
  <c r="J248" i="2"/>
  <c r="J384" i="2"/>
  <c r="BK104" i="3"/>
  <c r="J107" i="5"/>
  <c r="J109" i="7"/>
  <c r="BK99" i="7"/>
  <c r="J577" i="2"/>
  <c r="BK363" i="2"/>
  <c r="J482" i="2"/>
  <c r="J306" i="2"/>
  <c r="J650" i="2"/>
  <c r="J117" i="3"/>
  <c r="BK89" i="4"/>
  <c r="BK112" i="7"/>
  <c r="BK114" i="7"/>
  <c r="J116" i="2"/>
  <c r="BK654" i="2"/>
  <c r="BK453" i="2"/>
  <c r="J109" i="3"/>
  <c r="BK102" i="4"/>
  <c r="BK91" i="7"/>
  <c r="J412" i="2"/>
  <c r="BK449" i="2"/>
  <c r="BK198" i="2"/>
  <c r="BK104" i="4"/>
  <c r="J127" i="5"/>
  <c r="BK115" i="7"/>
  <c r="BK113" i="8"/>
  <c r="J199" i="2"/>
  <c r="BK633" i="2"/>
  <c r="BK756" i="2"/>
  <c r="BK107" i="3"/>
  <c r="J125" i="5"/>
  <c r="BK107" i="7"/>
  <c r="BK462" i="2"/>
  <c r="BK298" i="2"/>
  <c r="J646" i="2"/>
  <c r="J420" i="2"/>
  <c r="BK130" i="2"/>
  <c r="J94" i="3"/>
  <c r="BK96" i="3"/>
  <c r="BK118" i="5"/>
  <c r="BK100" i="5"/>
  <c r="J106" i="7"/>
  <c r="J351" i="2"/>
  <c r="J662" i="2"/>
  <c r="BK617" i="2"/>
  <c r="J337" i="2"/>
  <c r="J97" i="3"/>
  <c r="J129" i="5"/>
  <c r="J121" i="7"/>
  <c r="BK199" i="2"/>
  <c r="BK209" i="2"/>
  <c r="J506" i="2"/>
  <c r="BK98" i="3"/>
  <c r="J123" i="5"/>
  <c r="BK93" i="7"/>
  <c r="J498" i="2"/>
  <c r="J697" i="2"/>
  <c r="BK686" i="2"/>
  <c r="BK461" i="2"/>
  <c r="BK115" i="3"/>
  <c r="BK128" i="3"/>
  <c r="BK101" i="4"/>
  <c r="BK133" i="5"/>
  <c r="J102" i="7"/>
  <c r="J103" i="8"/>
  <c r="BK119" i="2"/>
  <c r="J609" i="2"/>
  <c r="BK658" i="2"/>
  <c r="BK680" i="2"/>
  <c r="J323" i="2"/>
  <c r="J168" i="2"/>
  <c r="BK93" i="3"/>
  <c r="J93" i="4"/>
  <c r="J133" i="5"/>
  <c r="BK88" i="7"/>
  <c r="BK95" i="7"/>
  <c r="J592" i="2"/>
  <c r="J372" i="2"/>
  <c r="J402" i="2"/>
  <c r="BK748" i="2"/>
  <c r="J93" i="3"/>
  <c r="BK106" i="4"/>
  <c r="J114" i="5"/>
  <c r="BK106" i="7"/>
  <c r="BK123" i="2"/>
  <c r="BK228" i="2"/>
  <c r="J104" i="3"/>
  <c r="BK140" i="5"/>
  <c r="J114" i="7"/>
  <c r="BK733" i="2"/>
  <c r="BK384" i="2"/>
  <c r="BK341" i="2"/>
  <c r="BK117" i="3"/>
  <c r="BK135" i="5"/>
  <c r="BK101" i="7"/>
  <c r="J108" i="7"/>
  <c r="BK532" i="2"/>
  <c r="BK359" i="2"/>
  <c r="BK506" i="2"/>
  <c r="J665" i="2"/>
  <c r="BK242" i="2"/>
  <c r="J208" i="2"/>
  <c r="BK125" i="3"/>
  <c r="J98" i="4"/>
  <c r="BK107" i="5"/>
  <c r="J122" i="7"/>
  <c r="BK741" i="2"/>
  <c r="BK351" i="2"/>
  <c r="BK466" i="2"/>
  <c r="J796" i="2"/>
  <c r="BK112" i="3"/>
  <c r="J106" i="3"/>
  <c r="BK138" i="5"/>
  <c r="BK102" i="7"/>
  <c r="J95" i="8"/>
  <c r="J686" i="2"/>
  <c r="J197" i="2"/>
  <c r="BK349" i="2"/>
  <c r="J102" i="3"/>
  <c r="BK142" i="5"/>
  <c r="BK123" i="7"/>
  <c r="BK412" i="2"/>
  <c r="J721" i="2"/>
  <c r="BK570" i="2"/>
  <c r="J166" i="2"/>
  <c r="J105" i="4"/>
  <c r="BK102" i="5"/>
  <c r="J90" i="7"/>
  <c r="BK558" i="2"/>
  <c r="J228" i="2"/>
  <c r="BK255" i="2"/>
  <c r="J743" i="2"/>
  <c r="BK486" i="2"/>
  <c r="J292" i="2"/>
  <c r="BK119" i="3"/>
  <c r="J106" i="4"/>
  <c r="J98" i="5"/>
  <c r="J91" i="7"/>
  <c r="J347" i="2"/>
  <c r="BK402" i="2"/>
  <c r="J176" i="2"/>
  <c r="J449" i="2"/>
  <c r="BK105" i="3"/>
  <c r="J120" i="5"/>
  <c r="J92" i="7"/>
  <c r="BK612" i="2"/>
  <c r="J386" i="2"/>
  <c r="BK761" i="2"/>
  <c r="BK118" i="3"/>
  <c r="J142" i="5"/>
  <c r="BK90" i="7"/>
  <c r="BK458" i="2"/>
  <c r="J699" i="2"/>
  <c r="J658" i="2"/>
  <c r="BK388" i="2"/>
  <c r="AS57" i="1"/>
  <c r="BK553" i="2"/>
  <c r="BK208" i="2"/>
  <c r="BK197" i="2"/>
  <c r="BK563" i="2"/>
  <c r="BK109" i="3"/>
  <c r="BK96" i="4"/>
  <c r="BK93" i="6"/>
  <c r="BK97" i="7"/>
  <c r="BK619" i="2"/>
  <c r="BK572" i="2"/>
  <c r="J654" i="2"/>
  <c r="J222" i="2"/>
  <c r="BK123" i="3"/>
  <c r="J90" i="4"/>
  <c r="BK102" i="6"/>
  <c r="J107" i="7"/>
  <c r="J178" i="2"/>
  <c r="BK377" i="2"/>
  <c r="J474" i="2"/>
  <c r="J741" i="2"/>
  <c r="J99" i="3"/>
  <c r="J102" i="4"/>
  <c r="J116" i="5"/>
  <c r="J99" i="7"/>
  <c r="J116" i="7"/>
  <c r="J408" i="2"/>
  <c r="BK432" i="2"/>
  <c r="BK640" i="2"/>
  <c r="BK516" i="2"/>
  <c r="BK414" i="2"/>
  <c r="J470" i="2"/>
  <c r="BK127" i="3"/>
  <c r="BK99" i="3"/>
  <c r="J100" i="5"/>
  <c r="BK105" i="6"/>
  <c r="J101" i="7"/>
  <c r="J96" i="7"/>
  <c r="J617" i="2"/>
  <c r="BK437" i="2"/>
  <c r="BK470" i="2"/>
  <c r="BK370" i="2"/>
  <c r="J341" i="2"/>
  <c r="BK233" i="2"/>
  <c r="BK116" i="2"/>
  <c r="J748" i="2"/>
  <c r="BK116" i="3"/>
  <c r="J115" i="3"/>
  <c r="J97" i="4"/>
  <c r="BK105" i="5"/>
  <c r="BK120" i="5"/>
  <c r="J104" i="7"/>
  <c r="BK113" i="7"/>
  <c r="J109" i="8"/>
  <c r="BK368" i="2"/>
  <c r="J462" i="2"/>
  <c r="J383" i="2"/>
  <c r="J553" i="2"/>
  <c r="J359" i="2"/>
  <c r="BK237" i="2"/>
  <c r="BK92" i="3"/>
  <c r="BK146" i="5"/>
  <c r="J103" i="6"/>
  <c r="BK92" i="7"/>
  <c r="J107" i="8"/>
  <c r="J461" i="2"/>
  <c r="J532" i="2"/>
  <c r="BK408" i="2"/>
  <c r="BK335" i="2"/>
  <c r="J119" i="3"/>
  <c r="BK94" i="4"/>
  <c r="J105" i="5"/>
  <c r="J103" i="7"/>
  <c r="BK120" i="7"/>
  <c r="BK494" i="2"/>
  <c r="BK383" i="2"/>
  <c r="J349" i="2"/>
  <c r="BK112" i="2"/>
  <c r="BK372" i="2"/>
  <c r="BK93" i="4"/>
  <c r="J103" i="4"/>
  <c r="BK91" i="6"/>
  <c r="BK105" i="7"/>
  <c r="BK95" i="8"/>
  <c r="J563" i="2"/>
  <c r="J519" i="2"/>
  <c r="BK166" i="2"/>
  <c r="BK347" i="2"/>
  <c r="BK721" i="2"/>
  <c r="J478" i="2"/>
  <c r="J745" i="2"/>
  <c r="J111" i="3"/>
  <c r="J116" i="3"/>
  <c r="BK111" i="3"/>
  <c r="BK100" i="4"/>
  <c r="BK98" i="5"/>
  <c r="BK104" i="6"/>
  <c r="BK117" i="7"/>
  <c r="BK109" i="8"/>
  <c r="BK490" i="2"/>
  <c r="J397" i="2"/>
  <c r="BK397" i="2"/>
  <c r="J528" i="2"/>
  <c r="J442" i="2"/>
  <c r="J453" i="2"/>
  <c r="J107" i="3"/>
  <c r="BK113" i="3"/>
  <c r="BK125" i="5"/>
  <c r="J95" i="6"/>
  <c r="J98" i="7"/>
  <c r="J624" i="2"/>
  <c r="J706" i="2"/>
  <c r="J761" i="2"/>
  <c r="BK94" i="3"/>
  <c r="J131" i="5"/>
  <c r="BK111" i="7"/>
  <c r="J92" i="8"/>
  <c r="J330" i="2"/>
  <c r="J229" i="2"/>
  <c r="BK745" i="2"/>
  <c r="BK101" i="3"/>
  <c r="J92" i="3"/>
  <c r="J146" i="5"/>
  <c r="J111" i="7"/>
  <c r="BK697" i="2"/>
  <c r="J298" i="2"/>
  <c r="J123" i="2"/>
  <c r="BK374" i="2"/>
  <c r="J377" i="2"/>
  <c r="J370" i="2"/>
  <c r="J128" i="3"/>
  <c r="BK99" i="4"/>
  <c r="J110" i="5"/>
  <c r="J91" i="6"/>
  <c r="BK104" i="7"/>
  <c r="BK673" i="2"/>
  <c r="BK624" i="2"/>
  <c r="J673" i="2"/>
  <c r="BK524" i="2"/>
  <c r="BK345" i="2"/>
  <c r="BK120" i="3"/>
  <c r="J91" i="4"/>
  <c r="J97" i="6"/>
  <c r="J209" i="2"/>
  <c r="J198" i="2"/>
  <c r="BK339" i="2"/>
  <c r="J103" i="3"/>
  <c r="J100" i="4"/>
  <c r="BK97" i="6"/>
  <c r="BK626" i="2"/>
  <c r="BK665" i="2"/>
  <c r="BK535" i="2"/>
  <c r="J119" i="2"/>
  <c r="BK102" i="3"/>
  <c r="J140" i="5"/>
  <c r="J102" i="6"/>
  <c r="BK96" i="7"/>
  <c r="J586" i="2"/>
  <c r="BK650" i="2"/>
  <c r="J502" i="2"/>
  <c r="BK442" i="2"/>
  <c r="J511" i="2"/>
  <c r="BK420" i="2"/>
  <c r="BK136" i="2"/>
  <c r="BK122" i="3"/>
  <c r="BK91" i="4"/>
  <c r="J92" i="5"/>
  <c r="BK110" i="7"/>
  <c r="J115" i="7"/>
  <c r="J619" i="2"/>
  <c r="BK187" i="2"/>
  <c r="BK706" i="2"/>
  <c r="J96" i="3"/>
  <c r="BK103" i="4"/>
  <c r="BK116" i="5"/>
  <c r="J119" i="7"/>
  <c r="J524" i="2"/>
  <c r="BK586" i="2"/>
  <c r="J255" i="2"/>
  <c r="BK97" i="3"/>
  <c r="BK92" i="5"/>
  <c r="BK121" i="7"/>
  <c r="BK92" i="8"/>
  <c r="BK579" i="2"/>
  <c r="BK375" i="2"/>
  <c r="BK427" i="2"/>
  <c r="BK701" i="2"/>
  <c r="J127" i="3"/>
  <c r="BK98" i="4"/>
  <c r="J93" i="7"/>
  <c r="BK107" i="8"/>
  <c r="J494" i="2"/>
  <c r="J570" i="2"/>
  <c r="BK502" i="2"/>
  <c r="BK592" i="2"/>
  <c r="J427" i="2"/>
  <c r="BK444" i="2"/>
  <c r="BK110" i="3"/>
  <c r="BK90" i="4"/>
  <c r="J135" i="5"/>
  <c r="J104" i="6"/>
  <c r="BK122" i="7"/>
  <c r="J345" i="2"/>
  <c r="J558" i="2"/>
  <c r="J388" i="2"/>
  <c r="J118" i="3"/>
  <c r="BK96" i="5"/>
  <c r="BK100" i="7"/>
  <c r="J218" i="2"/>
  <c r="J612" i="2"/>
  <c r="J374" i="2"/>
  <c r="BK478" i="2"/>
  <c r="J104" i="4"/>
  <c r="BK116" i="7"/>
  <c r="J701" i="2"/>
  <c r="J579" i="2"/>
  <c r="BK699" i="2"/>
  <c r="BK248" i="2"/>
  <c r="BK519" i="2"/>
  <c r="J432" i="2"/>
  <c r="J101" i="3"/>
  <c r="BK92" i="4"/>
  <c r="BK123" i="5"/>
  <c r="BK108" i="7"/>
  <c r="BK110" i="8"/>
  <c r="J572" i="2"/>
  <c r="BK323" i="2"/>
  <c r="J237" i="2"/>
  <c r="J203" i="2"/>
  <c r="J95" i="4"/>
  <c r="J94" i="5"/>
  <c r="J95" i="7"/>
  <c r="J368" i="2"/>
  <c r="BK528" i="2"/>
  <c r="BK609" i="2"/>
  <c r="BK218" i="2"/>
  <c r="J123" i="3"/>
  <c r="J112" i="3"/>
  <c r="J99" i="4"/>
  <c r="BK110" i="5"/>
  <c r="J105" i="7"/>
  <c r="BK597" i="2"/>
  <c r="BK161" i="2"/>
  <c r="J466" i="2"/>
  <c r="J603" i="2"/>
  <c r="BK796" i="2"/>
  <c r="J233" i="2"/>
  <c r="BK103" i="3"/>
  <c r="BK95" i="4"/>
  <c r="BK114" i="5"/>
  <c r="BK95" i="6"/>
  <c r="BK109" i="7"/>
  <c r="J110" i="8"/>
  <c r="BK537" i="2"/>
  <c r="J633" i="2"/>
  <c r="J437" i="2"/>
  <c r="J680" i="2"/>
  <c r="BK176" i="2"/>
  <c r="BK603" i="2"/>
  <c r="BK214" i="2"/>
  <c r="J339" i="2"/>
  <c r="BK95" i="3"/>
  <c r="J121" i="3"/>
  <c r="J89" i="4"/>
  <c r="BK94" i="5"/>
  <c r="BK103" i="6"/>
  <c r="BK89" i="7"/>
  <c r="BK103" i="8"/>
  <c r="BK482" i="2"/>
  <c r="BK229" i="2"/>
  <c r="J242" i="2"/>
  <c r="BK108" i="2"/>
  <c r="BK386" i="2"/>
  <c r="BK565" i="2"/>
  <c r="BK114" i="3"/>
  <c r="J92" i="4"/>
  <c r="J118" i="5"/>
  <c r="J120" i="7"/>
  <c r="BK103" i="7"/>
  <c r="J89" i="8"/>
  <c r="BK157" i="2"/>
  <c r="BK710" i="2"/>
  <c r="J515" i="2"/>
  <c r="BK121" i="3"/>
  <c r="J120" i="3"/>
  <c r="BK88" i="4"/>
  <c r="J99" i="6"/>
  <c r="BK119" i="7"/>
  <c r="J123" i="7"/>
  <c r="BK545" i="2"/>
  <c r="J365" i="2"/>
  <c r="J314" i="2"/>
  <c r="J486" i="2"/>
  <c r="J715" i="2"/>
  <c r="J98" i="3"/>
  <c r="J96" i="4"/>
  <c r="BK112" i="5"/>
  <c r="J94" i="7"/>
  <c r="BK100" i="8"/>
  <c r="J414" i="2"/>
  <c r="J458" i="2"/>
  <c r="J394" i="2"/>
  <c r="BK330" i="2"/>
  <c r="J161" i="2"/>
  <c r="J710" i="2"/>
  <c r="J366" i="2"/>
  <c r="BK314" i="2"/>
  <c r="BK124" i="3"/>
  <c r="J125" i="3"/>
  <c r="J94" i="4"/>
  <c r="BK129" i="5"/>
  <c r="J113" i="7"/>
  <c r="BK98" i="7"/>
  <c r="J97" i="7"/>
  <c r="BK394" i="2"/>
  <c r="BK203" i="2"/>
  <c r="BK365" i="2"/>
  <c r="BK511" i="2"/>
  <c r="J756" i="2"/>
  <c r="J122" i="3"/>
  <c r="BK91" i="3"/>
  <c r="J144" i="5"/>
  <c r="J93" i="6"/>
  <c r="J88" i="7"/>
  <c r="J113" i="8"/>
  <c r="U86" i="7" l="1"/>
  <c r="U89" i="6"/>
  <c r="U90" i="5"/>
  <c r="U86" i="4"/>
  <c r="U89" i="3"/>
  <c r="U105" i="2"/>
  <c r="BK196" i="2"/>
  <c r="J196" i="2" s="1"/>
  <c r="J67" i="2" s="1"/>
  <c r="P369" i="2"/>
  <c r="R460" i="2"/>
  <c r="R518" i="2"/>
  <c r="R611" i="2"/>
  <c r="P685" i="2"/>
  <c r="BK90" i="3"/>
  <c r="BK100" i="3"/>
  <c r="J100" i="3" s="1"/>
  <c r="J65" i="3" s="1"/>
  <c r="BK126" i="3"/>
  <c r="J126" i="3"/>
  <c r="J67" i="3"/>
  <c r="T104" i="5"/>
  <c r="P122" i="5"/>
  <c r="T101" i="6"/>
  <c r="P87" i="7"/>
  <c r="P86" i="7"/>
  <c r="AU63" i="1"/>
  <c r="BK88" i="8"/>
  <c r="J88" i="8"/>
  <c r="J61" i="8"/>
  <c r="R107" i="2"/>
  <c r="T127" i="2"/>
  <c r="T336" i="2"/>
  <c r="P364" i="2"/>
  <c r="BK369" i="2"/>
  <c r="J369" i="2"/>
  <c r="J74" i="2"/>
  <c r="T369" i="2"/>
  <c r="T460" i="2"/>
  <c r="T518" i="2"/>
  <c r="P611" i="2"/>
  <c r="R685" i="2"/>
  <c r="BK108" i="3"/>
  <c r="J108" i="3"/>
  <c r="J66" i="3"/>
  <c r="R126" i="3"/>
  <c r="R87" i="4"/>
  <c r="R86" i="4" s="1"/>
  <c r="P104" i="5"/>
  <c r="T109" i="5"/>
  <c r="T137" i="5"/>
  <c r="R101" i="6"/>
  <c r="R87" i="7"/>
  <c r="R86" i="7"/>
  <c r="BK107" i="2"/>
  <c r="J107" i="2" s="1"/>
  <c r="J65" i="2" s="1"/>
  <c r="BK127" i="2"/>
  <c r="J127" i="2" s="1"/>
  <c r="J66" i="2" s="1"/>
  <c r="R336" i="2"/>
  <c r="T387" i="2"/>
  <c r="BK518" i="2"/>
  <c r="J518" i="2" s="1"/>
  <c r="J78" i="2" s="1"/>
  <c r="BK611" i="2"/>
  <c r="J611" i="2" s="1"/>
  <c r="J80" i="2" s="1"/>
  <c r="BK685" i="2"/>
  <c r="J685" i="2"/>
  <c r="J82" i="2" s="1"/>
  <c r="R90" i="3"/>
  <c r="T100" i="3"/>
  <c r="P87" i="4"/>
  <c r="P86" i="4" s="1"/>
  <c r="AU60" i="1" s="1"/>
  <c r="T91" i="5"/>
  <c r="R122" i="5"/>
  <c r="P94" i="6"/>
  <c r="P94" i="8"/>
  <c r="R196" i="2"/>
  <c r="P387" i="2"/>
  <c r="P534" i="2"/>
  <c r="P664" i="2"/>
  <c r="R747" i="2"/>
  <c r="P108" i="3"/>
  <c r="BK87" i="4"/>
  <c r="BK86" i="4" s="1"/>
  <c r="J86" i="4" s="1"/>
  <c r="BK109" i="5"/>
  <c r="J109" i="5" s="1"/>
  <c r="J66" i="5" s="1"/>
  <c r="BK137" i="5"/>
  <c r="J137" i="5" s="1"/>
  <c r="J68" i="5" s="1"/>
  <c r="R88" i="8"/>
  <c r="P107" i="2"/>
  <c r="P127" i="2"/>
  <c r="P336" i="2"/>
  <c r="R387" i="2"/>
  <c r="R534" i="2"/>
  <c r="R664" i="2"/>
  <c r="T747" i="2"/>
  <c r="R108" i="3"/>
  <c r="T87" i="4"/>
  <c r="T86" i="4" s="1"/>
  <c r="P91" i="5"/>
  <c r="P109" i="5"/>
  <c r="P137" i="5"/>
  <c r="P101" i="6"/>
  <c r="T88" i="8"/>
  <c r="T106" i="8"/>
  <c r="T107" i="2"/>
  <c r="R127" i="2"/>
  <c r="BK336" i="2"/>
  <c r="J336" i="2"/>
  <c r="J68" i="2"/>
  <c r="BK364" i="2"/>
  <c r="J364" i="2" s="1"/>
  <c r="J72" i="2" s="1"/>
  <c r="T364" i="2"/>
  <c r="R369" i="2"/>
  <c r="P460" i="2"/>
  <c r="T534" i="2"/>
  <c r="T664" i="2"/>
  <c r="BK747" i="2"/>
  <c r="J747" i="2" s="1"/>
  <c r="J83" i="2" s="1"/>
  <c r="T90" i="3"/>
  <c r="R100" i="3"/>
  <c r="T126" i="3"/>
  <c r="BK91" i="5"/>
  <c r="R104" i="5"/>
  <c r="R109" i="5"/>
  <c r="R137" i="5"/>
  <c r="BK94" i="6"/>
  <c r="J94" i="6"/>
  <c r="J66" i="6" s="1"/>
  <c r="T94" i="6"/>
  <c r="T89" i="6"/>
  <c r="P88" i="8"/>
  <c r="T94" i="8"/>
  <c r="P106" i="8"/>
  <c r="P196" i="2"/>
  <c r="P106" i="2"/>
  <c r="R364" i="2"/>
  <c r="BK460" i="2"/>
  <c r="J460" i="2"/>
  <c r="J77" i="2"/>
  <c r="P518" i="2"/>
  <c r="T611" i="2"/>
  <c r="T685" i="2"/>
  <c r="T108" i="3"/>
  <c r="BK104" i="5"/>
  <c r="J104" i="5"/>
  <c r="J65" i="5"/>
  <c r="T122" i="5"/>
  <c r="BK101" i="6"/>
  <c r="J101" i="6" s="1"/>
  <c r="J67" i="6" s="1"/>
  <c r="BK87" i="7"/>
  <c r="J87" i="7" s="1"/>
  <c r="J64" i="7" s="1"/>
  <c r="R94" i="8"/>
  <c r="R106" i="8"/>
  <c r="T196" i="2"/>
  <c r="T106" i="2" s="1"/>
  <c r="BK387" i="2"/>
  <c r="J387" i="2"/>
  <c r="J76" i="2" s="1"/>
  <c r="BK534" i="2"/>
  <c r="J534" i="2"/>
  <c r="J79" i="2"/>
  <c r="BK664" i="2"/>
  <c r="J664" i="2" s="1"/>
  <c r="J81" i="2" s="1"/>
  <c r="P747" i="2"/>
  <c r="P90" i="3"/>
  <c r="P100" i="3"/>
  <c r="P126" i="3"/>
  <c r="R91" i="5"/>
  <c r="R90" i="5" s="1"/>
  <c r="BK122" i="5"/>
  <c r="J122" i="5"/>
  <c r="J67" i="5"/>
  <c r="R94" i="6"/>
  <c r="R89" i="6"/>
  <c r="T87" i="7"/>
  <c r="T86" i="7"/>
  <c r="BK94" i="8"/>
  <c r="J94" i="8" s="1"/>
  <c r="J62" i="8" s="1"/>
  <c r="BK106" i="8"/>
  <c r="J106" i="8" s="1"/>
  <c r="J65" i="8" s="1"/>
  <c r="BK358" i="2"/>
  <c r="J358" i="2"/>
  <c r="J69" i="2" s="1"/>
  <c r="BK102" i="8"/>
  <c r="J102" i="8"/>
  <c r="J64" i="8"/>
  <c r="BK112" i="8"/>
  <c r="J112" i="8"/>
  <c r="J66" i="8"/>
  <c r="BK362" i="2"/>
  <c r="J362" i="2" s="1"/>
  <c r="J71" i="2" s="1"/>
  <c r="BK99" i="8"/>
  <c r="J99" i="8"/>
  <c r="J63" i="8" s="1"/>
  <c r="BK367" i="2"/>
  <c r="J367" i="2"/>
  <c r="J73" i="2"/>
  <c r="BK385" i="2"/>
  <c r="J385" i="2" s="1"/>
  <c r="J75" i="2" s="1"/>
  <c r="BK90" i="6"/>
  <c r="J90" i="6" s="1"/>
  <c r="J64" i="6" s="1"/>
  <c r="BK92" i="6"/>
  <c r="J92" i="6"/>
  <c r="J65" i="6" s="1"/>
  <c r="F55" i="8"/>
  <c r="BF107" i="8"/>
  <c r="BF113" i="8"/>
  <c r="BK86" i="7"/>
  <c r="J86" i="7"/>
  <c r="J63" i="7"/>
  <c r="J83" i="8"/>
  <c r="BF100" i="8"/>
  <c r="BF110" i="8"/>
  <c r="J52" i="8"/>
  <c r="E76" i="8"/>
  <c r="BF97" i="8"/>
  <c r="BF89" i="8"/>
  <c r="BF92" i="8"/>
  <c r="BF95" i="8"/>
  <c r="BF109" i="8"/>
  <c r="BF103" i="8"/>
  <c r="AV64" i="1"/>
  <c r="J80" i="7"/>
  <c r="BF94" i="7"/>
  <c r="BF95" i="7"/>
  <c r="BF97" i="7"/>
  <c r="BF98" i="7"/>
  <c r="BF99" i="7"/>
  <c r="BF103" i="7"/>
  <c r="BF112" i="7"/>
  <c r="BF113" i="7"/>
  <c r="BF117" i="7"/>
  <c r="BF121" i="7"/>
  <c r="BF91" i="7"/>
  <c r="BF92" i="7"/>
  <c r="BF101" i="7"/>
  <c r="BK89" i="6"/>
  <c r="J89" i="6"/>
  <c r="J63" i="6"/>
  <c r="BF88" i="7"/>
  <c r="BF90" i="7"/>
  <c r="BF108" i="7"/>
  <c r="BF110" i="7"/>
  <c r="BF89" i="7"/>
  <c r="BF122" i="7"/>
  <c r="J59" i="7"/>
  <c r="BF106" i="7"/>
  <c r="BF111" i="7"/>
  <c r="BF114" i="7"/>
  <c r="BF116" i="7"/>
  <c r="BF123" i="7"/>
  <c r="F83" i="7"/>
  <c r="BF93" i="7"/>
  <c r="BF115" i="7"/>
  <c r="BF118" i="7"/>
  <c r="BF96" i="7"/>
  <c r="BF104" i="7"/>
  <c r="BF119" i="7"/>
  <c r="BF120" i="7"/>
  <c r="E50" i="7"/>
  <c r="BF100" i="7"/>
  <c r="BF102" i="7"/>
  <c r="BF105" i="7"/>
  <c r="BF107" i="7"/>
  <c r="BF109" i="7"/>
  <c r="J91" i="5"/>
  <c r="J64" i="5"/>
  <c r="BF99" i="6"/>
  <c r="BF95" i="6"/>
  <c r="E77" i="6"/>
  <c r="BF103" i="6"/>
  <c r="BF104" i="6"/>
  <c r="F59" i="6"/>
  <c r="BF91" i="6"/>
  <c r="BF105" i="6"/>
  <c r="J56" i="6"/>
  <c r="J59" i="6"/>
  <c r="BF93" i="6"/>
  <c r="BF102" i="6"/>
  <c r="BF97" i="6"/>
  <c r="J87" i="4"/>
  <c r="J64" i="4"/>
  <c r="J87" i="5"/>
  <c r="BF94" i="5"/>
  <c r="J56" i="5"/>
  <c r="BF96" i="5"/>
  <c r="BF110" i="5"/>
  <c r="BF118" i="5"/>
  <c r="BF129" i="5"/>
  <c r="BF135" i="5"/>
  <c r="BF140" i="5"/>
  <c r="BF105" i="5"/>
  <c r="BF107" i="5"/>
  <c r="E50" i="5"/>
  <c r="BF100" i="5"/>
  <c r="BF102" i="5"/>
  <c r="BF114" i="5"/>
  <c r="BF142" i="5"/>
  <c r="BF146" i="5"/>
  <c r="F59" i="5"/>
  <c r="BF112" i="5"/>
  <c r="BF127" i="5"/>
  <c r="BF144" i="5"/>
  <c r="BF92" i="5"/>
  <c r="BF98" i="5"/>
  <c r="BF116" i="5"/>
  <c r="BF131" i="5"/>
  <c r="BF133" i="5"/>
  <c r="BF138" i="5"/>
  <c r="BF120" i="5"/>
  <c r="BF123" i="5"/>
  <c r="BF125" i="5"/>
  <c r="BF94" i="4"/>
  <c r="BF97" i="4"/>
  <c r="J90" i="3"/>
  <c r="J64" i="3" s="1"/>
  <c r="J56" i="4"/>
  <c r="BF88" i="4"/>
  <c r="BF89" i="4"/>
  <c r="BF98" i="4"/>
  <c r="F59" i="4"/>
  <c r="BF91" i="4"/>
  <c r="E50" i="4"/>
  <c r="J83" i="4"/>
  <c r="BF92" i="4"/>
  <c r="BF105" i="4"/>
  <c r="BF95" i="4"/>
  <c r="BF99" i="4"/>
  <c r="BF93" i="4"/>
  <c r="BF96" i="4"/>
  <c r="BF100" i="4"/>
  <c r="BF102" i="4"/>
  <c r="BF104" i="4"/>
  <c r="BF106" i="4"/>
  <c r="BF90" i="4"/>
  <c r="BF101" i="4"/>
  <c r="BF103" i="4"/>
  <c r="J86" i="3"/>
  <c r="BF105" i="3"/>
  <c r="BF116" i="3"/>
  <c r="BF92" i="3"/>
  <c r="BF112" i="3"/>
  <c r="BF122" i="3"/>
  <c r="BF97" i="3"/>
  <c r="BF102" i="3"/>
  <c r="BF111" i="3"/>
  <c r="BF118" i="3"/>
  <c r="BF119" i="3"/>
  <c r="BF120" i="3"/>
  <c r="BF121" i="3"/>
  <c r="BF124" i="3"/>
  <c r="BF107" i="3"/>
  <c r="BF110" i="3"/>
  <c r="BF113" i="3"/>
  <c r="F59" i="3"/>
  <c r="BF91" i="3"/>
  <c r="BF93" i="3"/>
  <c r="BF94" i="3"/>
  <c r="BF95" i="3"/>
  <c r="BF98" i="3"/>
  <c r="BF99" i="3"/>
  <c r="BF109" i="3"/>
  <c r="E77" i="3"/>
  <c r="BF106" i="3"/>
  <c r="BF115" i="3"/>
  <c r="BF117" i="3"/>
  <c r="BF123" i="3"/>
  <c r="BF128" i="3"/>
  <c r="J56" i="3"/>
  <c r="BF96" i="3"/>
  <c r="BF101" i="3"/>
  <c r="BF114" i="3"/>
  <c r="BF103" i="3"/>
  <c r="BF104" i="3"/>
  <c r="BF125" i="3"/>
  <c r="BF127" i="3"/>
  <c r="F59" i="2"/>
  <c r="J102" i="2"/>
  <c r="BF119" i="2"/>
  <c r="BF123" i="2"/>
  <c r="BF178" i="2"/>
  <c r="BF187" i="2"/>
  <c r="BF197" i="2"/>
  <c r="BF208" i="2"/>
  <c r="BF222" i="2"/>
  <c r="BF298" i="2"/>
  <c r="BF349" i="2"/>
  <c r="BF365" i="2"/>
  <c r="BF394" i="2"/>
  <c r="BF408" i="2"/>
  <c r="BF412" i="2"/>
  <c r="BF486" i="2"/>
  <c r="BF498" i="2"/>
  <c r="BF516" i="2"/>
  <c r="BF519" i="2"/>
  <c r="BF528" i="2"/>
  <c r="BF545" i="2"/>
  <c r="BF586" i="2"/>
  <c r="BF603" i="2"/>
  <c r="BF624" i="2"/>
  <c r="BF626" i="2"/>
  <c r="BF640" i="2"/>
  <c r="BF721" i="2"/>
  <c r="BF741" i="2"/>
  <c r="BF745" i="2"/>
  <c r="BF748" i="2"/>
  <c r="BF756" i="2"/>
  <c r="BF761" i="2"/>
  <c r="BF763" i="2"/>
  <c r="BF796" i="2"/>
  <c r="BF112" i="2"/>
  <c r="BF136" i="2"/>
  <c r="BF176" i="2"/>
  <c r="BF198" i="2"/>
  <c r="BF255" i="2"/>
  <c r="BF397" i="2"/>
  <c r="BF502" i="2"/>
  <c r="BF537" i="2"/>
  <c r="BF577" i="2"/>
  <c r="BF680" i="2"/>
  <c r="BF733" i="2"/>
  <c r="E50" i="2"/>
  <c r="BF199" i="2"/>
  <c r="BF229" i="2"/>
  <c r="BF292" i="2"/>
  <c r="BF347" i="2"/>
  <c r="BF351" i="2"/>
  <c r="BF366" i="2"/>
  <c r="BF370" i="2"/>
  <c r="BF442" i="2"/>
  <c r="BF444" i="2"/>
  <c r="BF462" i="2"/>
  <c r="BF482" i="2"/>
  <c r="BF515" i="2"/>
  <c r="BF532" i="2"/>
  <c r="BF570" i="2"/>
  <c r="BF572" i="2"/>
  <c r="BF579" i="2"/>
  <c r="BF619" i="2"/>
  <c r="BF646" i="2"/>
  <c r="BF650" i="2"/>
  <c r="BF743" i="2"/>
  <c r="BF166" i="2"/>
  <c r="BF203" i="2"/>
  <c r="BF341" i="2"/>
  <c r="BF384" i="2"/>
  <c r="BF388" i="2"/>
  <c r="BF458" i="2"/>
  <c r="BF461" i="2"/>
  <c r="BF470" i="2"/>
  <c r="BF490" i="2"/>
  <c r="BF494" i="2"/>
  <c r="BF609" i="2"/>
  <c r="BF686" i="2"/>
  <c r="BF130" i="2"/>
  <c r="BF228" i="2"/>
  <c r="BF242" i="2"/>
  <c r="BF248" i="2"/>
  <c r="BF335" i="2"/>
  <c r="BF345" i="2"/>
  <c r="BF368" i="2"/>
  <c r="BF414" i="2"/>
  <c r="BF432" i="2"/>
  <c r="BF453" i="2"/>
  <c r="BF535" i="2"/>
  <c r="BF553" i="2"/>
  <c r="BF563" i="2"/>
  <c r="BF597" i="2"/>
  <c r="BF658" i="2"/>
  <c r="BF662" i="2"/>
  <c r="BF673" i="2"/>
  <c r="BF116" i="2"/>
  <c r="BF128" i="2"/>
  <c r="BF157" i="2"/>
  <c r="BF218" i="2"/>
  <c r="BF233" i="2"/>
  <c r="BF314" i="2"/>
  <c r="BF330" i="2"/>
  <c r="BF359" i="2"/>
  <c r="BF363" i="2"/>
  <c r="BF420" i="2"/>
  <c r="BF449" i="2"/>
  <c r="BF466" i="2"/>
  <c r="BF565" i="2"/>
  <c r="BF592" i="2"/>
  <c r="BF612" i="2"/>
  <c r="BF633" i="2"/>
  <c r="BF654" i="2"/>
  <c r="BF665" i="2"/>
  <c r="BF701" i="2"/>
  <c r="J56" i="2"/>
  <c r="BF209" i="2"/>
  <c r="BF214" i="2"/>
  <c r="BF237" i="2"/>
  <c r="BF306" i="2"/>
  <c r="BF372" i="2"/>
  <c r="BF374" i="2"/>
  <c r="BF383" i="2"/>
  <c r="BF386" i="2"/>
  <c r="BF427" i="2"/>
  <c r="BF437" i="2"/>
  <c r="BF474" i="2"/>
  <c r="BF511" i="2"/>
  <c r="BF558" i="2"/>
  <c r="BF617" i="2"/>
  <c r="BF699" i="2"/>
  <c r="BF715" i="2"/>
  <c r="BF108" i="2"/>
  <c r="BF161" i="2"/>
  <c r="BF168" i="2"/>
  <c r="BF323" i="2"/>
  <c r="BF337" i="2"/>
  <c r="BF339" i="2"/>
  <c r="BF375" i="2"/>
  <c r="BF377" i="2"/>
  <c r="BF402" i="2"/>
  <c r="BF478" i="2"/>
  <c r="BF506" i="2"/>
  <c r="BF524" i="2"/>
  <c r="BF697" i="2"/>
  <c r="BF706" i="2"/>
  <c r="BF710" i="2"/>
  <c r="F35" i="4"/>
  <c r="AZ60" i="1" s="1"/>
  <c r="F38" i="4"/>
  <c r="BC60" i="1"/>
  <c r="J35" i="6"/>
  <c r="AV62" i="1" s="1"/>
  <c r="F38" i="2"/>
  <c r="BC58" i="1" s="1"/>
  <c r="F36" i="8"/>
  <c r="BC64" i="1" s="1"/>
  <c r="F39" i="7"/>
  <c r="BD63" i="1" s="1"/>
  <c r="F37" i="7"/>
  <c r="BB63" i="1" s="1"/>
  <c r="F38" i="5"/>
  <c r="BC61" i="1" s="1"/>
  <c r="F39" i="6"/>
  <c r="BD62" i="1" s="1"/>
  <c r="F39" i="2"/>
  <c r="BD58" i="1" s="1"/>
  <c r="J35" i="5"/>
  <c r="AV61" i="1" s="1"/>
  <c r="F39" i="5"/>
  <c r="BD61" i="1"/>
  <c r="F38" i="3"/>
  <c r="BC59" i="1"/>
  <c r="F37" i="2"/>
  <c r="BB58" i="1" s="1"/>
  <c r="J35" i="2"/>
  <c r="AV58" i="1" s="1"/>
  <c r="F35" i="6"/>
  <c r="AZ62" i="1"/>
  <c r="J35" i="7"/>
  <c r="AV63" i="1"/>
  <c r="F38" i="7"/>
  <c r="BC63" i="1" s="1"/>
  <c r="F35" i="7"/>
  <c r="AZ63" i="1" s="1"/>
  <c r="F33" i="8"/>
  <c r="AZ64" i="1"/>
  <c r="F35" i="3"/>
  <c r="AZ59" i="1"/>
  <c r="J35" i="3"/>
  <c r="AV59" i="1" s="1"/>
  <c r="F37" i="4"/>
  <c r="BB60" i="1" s="1"/>
  <c r="F38" i="6"/>
  <c r="BC62" i="1"/>
  <c r="F37" i="6"/>
  <c r="BB62" i="1"/>
  <c r="AS56" i="1"/>
  <c r="F39" i="3"/>
  <c r="BD59" i="1"/>
  <c r="F35" i="2"/>
  <c r="AZ58" i="1" s="1"/>
  <c r="F37" i="3"/>
  <c r="BB59" i="1" s="1"/>
  <c r="F39" i="4"/>
  <c r="BD60" i="1"/>
  <c r="F37" i="5"/>
  <c r="BB61" i="1"/>
  <c r="F35" i="8"/>
  <c r="BB64" i="1" s="1"/>
  <c r="J35" i="4"/>
  <c r="AV60" i="1" s="1"/>
  <c r="F35" i="5"/>
  <c r="AZ61" i="1"/>
  <c r="F37" i="8"/>
  <c r="BD64" i="1"/>
  <c r="J63" i="4" l="1"/>
  <c r="J32" i="4"/>
  <c r="P89" i="6"/>
  <c r="AU62" i="1"/>
  <c r="T361" i="2"/>
  <c r="P89" i="3"/>
  <c r="AU59" i="1"/>
  <c r="R89" i="3"/>
  <c r="P90" i="5"/>
  <c r="AU61" i="1"/>
  <c r="R106" i="2"/>
  <c r="BK89" i="3"/>
  <c r="J89" i="3" s="1"/>
  <c r="J32" i="3" s="1"/>
  <c r="AG59" i="1" s="1"/>
  <c r="AN59" i="1" s="1"/>
  <c r="BK90" i="5"/>
  <c r="J90" i="5"/>
  <c r="J63" i="5"/>
  <c r="T89" i="3"/>
  <c r="R361" i="2"/>
  <c r="P361" i="2"/>
  <c r="P105" i="2"/>
  <c r="AU58" i="1" s="1"/>
  <c r="T87" i="8"/>
  <c r="T86" i="8"/>
  <c r="T105" i="2"/>
  <c r="P87" i="8"/>
  <c r="P86" i="8"/>
  <c r="AU64" i="1"/>
  <c r="R87" i="8"/>
  <c r="R86" i="8" s="1"/>
  <c r="T90" i="5"/>
  <c r="BK87" i="8"/>
  <c r="BK86" i="8"/>
  <c r="J86" i="8" s="1"/>
  <c r="J59" i="8" s="1"/>
  <c r="BK361" i="2"/>
  <c r="J361" i="2"/>
  <c r="J70" i="2" s="1"/>
  <c r="BK106" i="2"/>
  <c r="AG60" i="1"/>
  <c r="AZ57" i="1"/>
  <c r="AV57" i="1" s="1"/>
  <c r="F36" i="3"/>
  <c r="BA59" i="1" s="1"/>
  <c r="F36" i="4"/>
  <c r="BA60" i="1"/>
  <c r="F36" i="7"/>
  <c r="BA63" i="1" s="1"/>
  <c r="F36" i="2"/>
  <c r="BA58" i="1" s="1"/>
  <c r="J36" i="3"/>
  <c r="AW59" i="1" s="1"/>
  <c r="AT59" i="1" s="1"/>
  <c r="F36" i="5"/>
  <c r="BA61" i="1" s="1"/>
  <c r="J36" i="2"/>
  <c r="AW58" i="1" s="1"/>
  <c r="AT58" i="1" s="1"/>
  <c r="F36" i="6"/>
  <c r="BA62" i="1"/>
  <c r="BD57" i="1"/>
  <c r="J36" i="4"/>
  <c r="AW60" i="1" s="1"/>
  <c r="AT60" i="1" s="1"/>
  <c r="BC57" i="1"/>
  <c r="AY57" i="1" s="1"/>
  <c r="BB57" i="1"/>
  <c r="AX57" i="1" s="1"/>
  <c r="J34" i="8"/>
  <c r="AW64" i="1" s="1"/>
  <c r="AT64" i="1" s="1"/>
  <c r="J32" i="7"/>
  <c r="AG63" i="1"/>
  <c r="F34" i="8"/>
  <c r="BA64" i="1"/>
  <c r="J36" i="7"/>
  <c r="AW63" i="1"/>
  <c r="AT63" i="1" s="1"/>
  <c r="J36" i="6"/>
  <c r="AW62" i="1" s="1"/>
  <c r="AT62" i="1" s="1"/>
  <c r="J32" i="6"/>
  <c r="AG62" i="1"/>
  <c r="J36" i="5"/>
  <c r="AW61" i="1"/>
  <c r="AT61" i="1" s="1"/>
  <c r="AN60" i="1" l="1"/>
  <c r="BK105" i="2"/>
  <c r="J105" i="2"/>
  <c r="J63" i="2"/>
  <c r="R105" i="2"/>
  <c r="J87" i="8"/>
  <c r="J60" i="8"/>
  <c r="J106" i="2"/>
  <c r="J64" i="2" s="1"/>
  <c r="J63" i="3"/>
  <c r="AN63" i="1"/>
  <c r="AN62" i="1"/>
  <c r="J41" i="7"/>
  <c r="J41" i="6"/>
  <c r="J41" i="4"/>
  <c r="J41" i="3"/>
  <c r="BA57" i="1"/>
  <c r="J32" i="5"/>
  <c r="AG61" i="1"/>
  <c r="AZ56" i="1"/>
  <c r="W31" i="1"/>
  <c r="BC56" i="1"/>
  <c r="W34" i="1" s="1"/>
  <c r="J30" i="8"/>
  <c r="AG64" i="1" s="1"/>
  <c r="BD56" i="1"/>
  <c r="W35" i="1" s="1"/>
  <c r="BB56" i="1"/>
  <c r="W33" i="1"/>
  <c r="AU57" i="1"/>
  <c r="AU56" i="1" s="1"/>
  <c r="J41" i="5" l="1"/>
  <c r="J39" i="8"/>
  <c r="AN64" i="1"/>
  <c r="AN61" i="1"/>
  <c r="J32" i="2"/>
  <c r="AG58" i="1"/>
  <c r="AG57" i="1" s="1"/>
  <c r="AV56" i="1"/>
  <c r="AK31" i="1" s="1"/>
  <c r="AW57" i="1"/>
  <c r="AT57" i="1"/>
  <c r="BA56" i="1"/>
  <c r="W32" i="1" s="1"/>
  <c r="AX56" i="1"/>
  <c r="AY56" i="1"/>
  <c r="AN57" i="1" l="1"/>
  <c r="AG56" i="1"/>
  <c r="AK26" i="1" s="1"/>
  <c r="AN28" i="1" s="1"/>
  <c r="J41" i="2"/>
  <c r="AN58" i="1"/>
  <c r="AW56" i="1"/>
  <c r="AK32" i="1" s="1"/>
  <c r="AK37" i="1" s="1"/>
  <c r="AT56" i="1" l="1"/>
  <c r="AN56" i="1"/>
</calcChain>
</file>

<file path=xl/sharedStrings.xml><?xml version="1.0" encoding="utf-8"?>
<sst xmlns="http://schemas.openxmlformats.org/spreadsheetml/2006/main" count="10619" uniqueCount="1655">
  <si>
    <t>Export Komplet</t>
  </si>
  <si>
    <t>VZ</t>
  </si>
  <si>
    <t>2.0</t>
  </si>
  <si>
    <t>ZAMOK</t>
  </si>
  <si>
    <t>False</t>
  </si>
  <si>
    <t>{c6e123ae-938b-41b9-b4c9-0985732678e1}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</si>
  <si>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</si>
  <si>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</si>
  <si>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</si>
  <si>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</si>
  <si>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</si>
  <si>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</si>
  <si>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</si>
  <si>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</si>
  <si>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</si>
  <si>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</si>
  <si>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</si>
  <si>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bytových jednotek MČ Zborovská 526/44, 15000 Praha 5, b.j.č. 6</t>
  </si>
  <si>
    <t>KSO:</t>
  </si>
  <si>
    <t/>
  </si>
  <si>
    <t>CC-CZ:</t>
  </si>
  <si>
    <t>Místo:</t>
  </si>
  <si>
    <t>Zborovská 526/44, 15000 Praha 5</t>
  </si>
  <si>
    <t>Datum:</t>
  </si>
  <si>
    <t>25. 4. 2025</t>
  </si>
  <si>
    <t>Zadavatel:</t>
  </si>
  <si>
    <t>IČ:</t>
  </si>
  <si>
    <t>00063631</t>
  </si>
  <si>
    <t>Městská část Praha 5</t>
  </si>
  <si>
    <t>DIČ:</t>
  </si>
  <si>
    <t>CZ 00063631</t>
  </si>
  <si>
    <t>Účastník: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</si>
  <si>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</si>
  <si>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</si>
  <si>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</si>
  <si>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</si>
  <si>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</si>
  <si>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</si>
  <si>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</si>
  <si>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</si>
  <si>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</si>
  <si>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</si>
  <si>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</si>
  <si>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</si>
  <si>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</si>
  <si>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</si>
  <si>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</si>
  <si>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</si>
  <si>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</si>
  <si>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</si>
  <si>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</si>
  <si>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</si>
  <si>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</si>
  <si>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</si>
  <si>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</si>
  <si>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</si>
  <si>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</si>
  <si>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</si>
  <si>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</si>
  <si>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</si>
  <si>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</si>
  <si>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</si>
  <si>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</si>
  <si>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</si>
  <si>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</si>
  <si>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</si>
  <si>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</si>
  <si>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</si>
  <si>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</si>
  <si>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</si>
  <si>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</si>
  <si>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</si>
  <si>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</si>
  <si>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</si>
  <si>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</si>
  <si>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</si>
  <si>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</si>
  <si>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</si>
  <si>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</si>
  <si>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</si>
  <si>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</si>
  <si>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</si>
  <si>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</si>
  <si>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{98e86e2b-b50b-469f-97f4-1e755c9e31f4}</t>
  </si>
  <si>
    <t>/</t>
  </si>
  <si>
    <t>ARS</t>
  </si>
  <si>
    <t>Stavební část</t>
  </si>
  <si>
    <t>Soupis</t>
  </si>
  <si>
    <t>2</t>
  </si>
  <si>
    <t>{5dafb381-2c22-4039-819f-30ab301ea8f5}</t>
  </si>
  <si>
    <t>ZTI</t>
  </si>
  <si>
    <t>Zdravotně technické instalace</t>
  </si>
  <si>
    <t>{3b3628a3-7a09-450b-a08a-085e03bf59ba}</t>
  </si>
  <si>
    <t>VZT</t>
  </si>
  <si>
    <t>Vzduchotechnika</t>
  </si>
  <si>
    <t>{a1374ec3-0f6b-46d2-8784-cf1c2316bbc5}</t>
  </si>
  <si>
    <t>VYT</t>
  </si>
  <si>
    <t>Vytápění</t>
  </si>
  <si>
    <t>{5774f19a-4f9a-4413-9e10-083f9627b8d1}</t>
  </si>
  <si>
    <t>ZTP</t>
  </si>
  <si>
    <t>Plynovod</t>
  </si>
  <si>
    <t>{056a2b25-3dd1-46c0-a2f6-d54a9b2d1570}</t>
  </si>
  <si>
    <t>EL</t>
  </si>
  <si>
    <t>Elektroinstalace</t>
  </si>
  <si>
    <t>{927eb065-ef4b-4d8d-bed4-e61d67f27cf8}</t>
  </si>
  <si>
    <t>VRN</t>
  </si>
  <si>
    <t>Vedlejší rozpočtové náklady</t>
  </si>
  <si>
    <t>VON</t>
  </si>
  <si>
    <t>{d0465e77-a770-4a08-b8e7-577f61338c57}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</si>
  <si>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</si>
  <si>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</si>
  <si>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</si>
  <si>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</si>
  <si>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</si>
  <si>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</si>
  <si>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</si>
  <si>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</si>
  <si>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</si>
  <si>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</si>
  <si>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</si>
  <si>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</si>
  <si>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</si>
  <si>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</si>
  <si>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</si>
  <si>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</si>
  <si>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</si>
  <si>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</si>
  <si>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</si>
  <si>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</si>
  <si>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</si>
  <si>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</si>
  <si>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</si>
  <si>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</si>
  <si>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</si>
  <si>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</si>
  <si>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</si>
  <si>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</si>
  <si>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</si>
  <si>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</si>
  <si>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</si>
  <si>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</si>
  <si>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</si>
  <si>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</si>
  <si>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</si>
  <si>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</si>
  <si>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</si>
  <si>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</si>
  <si>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</si>
  <si>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</si>
  <si>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</si>
  <si>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</si>
  <si>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</si>
  <si>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</si>
  <si>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</si>
  <si>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</si>
  <si>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</si>
  <si>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</si>
  <si>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</si>
  <si>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</si>
  <si>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</si>
  <si>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</si>
  <si>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2025 01</t>
  </si>
  <si>
    <t>4</t>
  </si>
  <si>
    <t>-62538639</t>
  </si>
  <si>
    <t>Online PSC</t>
  </si>
  <si>
    <t>https://podminky.urs.cz/item/CS_URS_2025_01/310239211</t>
  </si>
  <si>
    <t>VV</t>
  </si>
  <si>
    <t>0,7*2,1*0,65</t>
  </si>
  <si>
    <t>Součet</t>
  </si>
  <si>
    <t>342241161</t>
  </si>
  <si>
    <t>Příčky nebo přizdívky jednoduché z cihel nebo příčkovek pálených na maltu MVC nebo MC plných P7,5 až P15 dl. 290 mm (290x140x65 mm), tl. o tl. 65 mm</t>
  </si>
  <si>
    <t>m2</t>
  </si>
  <si>
    <t>-888368675</t>
  </si>
  <si>
    <t>https://podminky.urs.cz/item/CS_URS_2025_01/342241161</t>
  </si>
  <si>
    <t>"m.č. 2.06" 1,24*0,705</t>
  </si>
  <si>
    <t>311231R15</t>
  </si>
  <si>
    <t>Obezdění geberitu, vyzdění niky v koutě m.č. 2.04</t>
  </si>
  <si>
    <t>investice</t>
  </si>
  <si>
    <t>-1205734050</t>
  </si>
  <si>
    <t>0,4*1,2</t>
  </si>
  <si>
    <t>346244354</t>
  </si>
  <si>
    <t>Obezdívka koupelnových van ploch rovných z přesných pórobetonových tvárnic, na tenké maltové lože, tl. 100 mm</t>
  </si>
  <si>
    <t>1580332984</t>
  </si>
  <si>
    <t>https://podminky.urs.cz/item/CS_URS_2025_01/346244354</t>
  </si>
  <si>
    <t>(1,885+0,8+0,65)*0,7</t>
  </si>
  <si>
    <t>5</t>
  </si>
  <si>
    <t>317944R21</t>
  </si>
  <si>
    <t>D+M ocelový překlad 2xL 40/40/4 dodatečně osazen, antikorozní nátěr</t>
  </si>
  <si>
    <t>m</t>
  </si>
  <si>
    <t>-1442481376</t>
  </si>
  <si>
    <t>Tabulka ostatních výrobků</t>
  </si>
  <si>
    <t>"ozn. X.5" 1,1</t>
  </si>
  <si>
    <t>6</t>
  </si>
  <si>
    <t>Úpravy povrchů, podlahy a osazování výplní</t>
  </si>
  <si>
    <t>619991001</t>
  </si>
  <si>
    <t>Zakrytí vnitřních ploch před znečištěním PE fólií včetně pozdějšího odkrytí podlah</t>
  </si>
  <si>
    <t>-1700135479</t>
  </si>
  <si>
    <t>https://podminky.urs.cz/item/CS_URS_2025_01/619991001</t>
  </si>
  <si>
    <t>7</t>
  </si>
  <si>
    <t>619996117</t>
  </si>
  <si>
    <t>Ochrana stavebních konstrukcí a samostatných prvků včetně pozdějšího odstranění obedněním z OSB desek podlahy</t>
  </si>
  <si>
    <t>529170515</t>
  </si>
  <si>
    <t>https://podminky.urs.cz/item/CS_URS_2025_01/619996117</t>
  </si>
  <si>
    <t>"m.č. 2.02" 4,49</t>
  </si>
  <si>
    <t>"m.č. 2.03" 13,46</t>
  </si>
  <si>
    <t>"m.č. 2.08" 32,64</t>
  </si>
  <si>
    <t>8</t>
  </si>
  <si>
    <t>619996137</t>
  </si>
  <si>
    <t>Ochrana stavebních konstrukcí a samostatných prvků včetně pozdějšího odstranění obedněním z OSB desek samostatných konstrukcí a prvků</t>
  </si>
  <si>
    <t>221230134</t>
  </si>
  <si>
    <t>https://podminky.urs.cz/item/CS_URS_2025_01/619996137</t>
  </si>
  <si>
    <t>okna</t>
  </si>
  <si>
    <t>1,25*2,44</t>
  </si>
  <si>
    <t>1,255*2,435</t>
  </si>
  <si>
    <t>1,255*2,44</t>
  </si>
  <si>
    <t>0,58*1,2</t>
  </si>
  <si>
    <t>0,74*1,115</t>
  </si>
  <si>
    <t>1,64*2,215</t>
  </si>
  <si>
    <t>vnitřní dveře</t>
  </si>
  <si>
    <t>0,89*2,08*2</t>
  </si>
  <si>
    <t>0,61*2,065*2*2</t>
  </si>
  <si>
    <t>1,24*2,55*2</t>
  </si>
  <si>
    <t>1,24*2,565*3</t>
  </si>
  <si>
    <t>zárubně</t>
  </si>
  <si>
    <t>(0,12*2+0,2)*(2,08*2+0,89)</t>
  </si>
  <si>
    <t>(0,19*2+0,25)*(2,065*2+0,61)*2</t>
  </si>
  <si>
    <t>(0,19*2+0,3)*(2,565*2+1,24)</t>
  </si>
  <si>
    <t>(0,19*2+0,735)*(2,55*2+1,24)</t>
  </si>
  <si>
    <t>(0,19*2+0,735)*(2,565*2+1,25)</t>
  </si>
  <si>
    <t>9</t>
  </si>
  <si>
    <t>612135101</t>
  </si>
  <si>
    <t>Hrubá výplň rýh maltou jakékoli šířky rýhy ve stěnách</t>
  </si>
  <si>
    <t>1684549370</t>
  </si>
  <si>
    <t>https://podminky.urs.cz/item/CS_URS_2025_01/612135101</t>
  </si>
  <si>
    <t>"elektro" 24,3*0,05</t>
  </si>
  <si>
    <t>10</t>
  </si>
  <si>
    <t>612315412</t>
  </si>
  <si>
    <t>Oprava vápenné omítky vnitřních ploch hladké, tl. do 20 mm stěn, v rozsahu opravované plochy přes 10 do 30%</t>
  </si>
  <si>
    <t>788810171</t>
  </si>
  <si>
    <t>https://podminky.urs.cz/item/CS_URS_2025_01/612315412</t>
  </si>
  <si>
    <t>P</t>
  </si>
  <si>
    <t>Poznámka k položce:_x000D_
zapravení omítek po bouraných konstrukcích, rozvodech, odsekaných obkladech, zazdívkách a na poškozených místech</t>
  </si>
  <si>
    <t>"otlučené omítky vč odsekaných obkladů" 284,36</t>
  </si>
  <si>
    <t>11</t>
  </si>
  <si>
    <t>612315452</t>
  </si>
  <si>
    <t>Oprava vápenné omítky vnitřních ploch Příplatek k cenám za každých dalších 10 mm tloušťky jádrové omítky přes 20 mm stěn, v rozsahu opravované plochy přes 10 do 30%</t>
  </si>
  <si>
    <t>-8074068</t>
  </si>
  <si>
    <t>https://podminky.urs.cz/item/CS_URS_2025_01/612315452</t>
  </si>
  <si>
    <t>612131121</t>
  </si>
  <si>
    <t>Podkladní a spojovací vrstva vnitřních omítaných ploch penetrace disperzní nanášená ručně stěn</t>
  </si>
  <si>
    <t>-1304457801</t>
  </si>
  <si>
    <t>https://podminky.urs.cz/item/CS_URS_2025_01/612131121</t>
  </si>
  <si>
    <t>"omítky" 284,36</t>
  </si>
  <si>
    <t>odpočet nový obklad</t>
  </si>
  <si>
    <t>"m.č. 2.04" -10,596</t>
  </si>
  <si>
    <t>"m.č. 2.06" -12,4</t>
  </si>
  <si>
    <t>"m.č. 2.08" -2,64</t>
  </si>
  <si>
    <t>13</t>
  </si>
  <si>
    <t>612311131</t>
  </si>
  <si>
    <t>Vápenný štuk vnitřních ploch tloušťky do 3 mm svislých konstrukcí stěn</t>
  </si>
  <si>
    <t>1849036511</t>
  </si>
  <si>
    <t>https://podminky.urs.cz/item/CS_URS_2025_01/612311131</t>
  </si>
  <si>
    <t>14</t>
  </si>
  <si>
    <t>631311116</t>
  </si>
  <si>
    <t>Mazanina z betonu prostého bez zvýšených nároků na prostředí tl. přes 50 do 80 mm tř. C 25/30</t>
  </si>
  <si>
    <t>1272863457</t>
  </si>
  <si>
    <t>https://podminky.urs.cz/item/CS_URS_2025_01/631311116</t>
  </si>
  <si>
    <t>Poznámka k položce:_x000D_
C25-F4</t>
  </si>
  <si>
    <t>skladba F.1, tl. 67 mm</t>
  </si>
  <si>
    <t>"m.č. 2.04" 2,12*0,067</t>
  </si>
  <si>
    <t>"m.č. 2.05" 1,97*0,067</t>
  </si>
  <si>
    <t>"m.č. 2.06" 6,17*0,067</t>
  </si>
  <si>
    <t>"m.č. 2.07" 12,05*0,067</t>
  </si>
  <si>
    <t>15</t>
  </si>
  <si>
    <t>634111114</t>
  </si>
  <si>
    <t>Obvodová dilatace mezi stěnou a mazaninou nebo potěrem pružnou těsnicí páskou na bázi syntetického kaučuku výšky 100 mm</t>
  </si>
  <si>
    <t>1799256247</t>
  </si>
  <si>
    <t>https://podminky.urs.cz/item/CS_URS_2025_01/634111114</t>
  </si>
  <si>
    <t>skladba F.1</t>
  </si>
  <si>
    <t>"m.č. 2.01" 13,9</t>
  </si>
  <si>
    <t>"m.č. 2.04" 6,4</t>
  </si>
  <si>
    <t>"m.č. 2.05" 5,8</t>
  </si>
  <si>
    <t>"m.č. 2.06" 10,0</t>
  </si>
  <si>
    <t>"m.č. 2.07" 20,0</t>
  </si>
  <si>
    <t>Ostatní konstrukce a práce, bourání</t>
  </si>
  <si>
    <t>16</t>
  </si>
  <si>
    <t>9R01</t>
  </si>
  <si>
    <t>Vyklizení prostor před zahájením prací</t>
  </si>
  <si>
    <t>soubor</t>
  </si>
  <si>
    <t>-1101118693</t>
  </si>
  <si>
    <t>17</t>
  </si>
  <si>
    <t>9R02</t>
  </si>
  <si>
    <t>Zaměření, odpojení, případná ochrana stávajících inženýrských sítí před zahájením prací</t>
  </si>
  <si>
    <t>-1597712646</t>
  </si>
  <si>
    <t>18</t>
  </si>
  <si>
    <t>949101112</t>
  </si>
  <si>
    <t>Lešení pomocné pracovní pro objekty pozemních staveb pro zatížení do 150 kg/m2, o výšce lešeňové podlahy přes 1,9 do 3,5 m</t>
  </si>
  <si>
    <t>1796823939</t>
  </si>
  <si>
    <t>https://podminky.urs.cz/item/CS_URS_2025_01/949101112</t>
  </si>
  <si>
    <t>"plocha bytu" 84,22</t>
  </si>
  <si>
    <t>19</t>
  </si>
  <si>
    <t>977332112</t>
  </si>
  <si>
    <t>Frézování drážek pro vodiče ve stěnách z cihel, rozměru do 50x50 mm</t>
  </si>
  <si>
    <t>-1198214490</t>
  </si>
  <si>
    <t>https://podminky.urs.cz/item/CS_URS_2025_01/977332112</t>
  </si>
  <si>
    <t>Poznámka k položce:_x000D_
vč stropů</t>
  </si>
  <si>
    <t>"elektro" 24,3</t>
  </si>
  <si>
    <t>20</t>
  </si>
  <si>
    <t>977R02</t>
  </si>
  <si>
    <t>Vysekání prostupu 150x150 mm do komínového průduchu pro napojení VZT</t>
  </si>
  <si>
    <t>kus</t>
  </si>
  <si>
    <t>-1181893101</t>
  </si>
  <si>
    <t>974031664</t>
  </si>
  <si>
    <t>Vysekání rýh ve zdivu cihelném na maltu vápennou nebo vápenocementovou pro vtahování nosníků do zdí, před vybouráním otvoru do hl. 150 mm, při v. nosníku do 150 mm</t>
  </si>
  <si>
    <t>763709026</t>
  </si>
  <si>
    <t>https://podminky.urs.cz/item/CS_URS_2025_01/974031664</t>
  </si>
  <si>
    <t>22</t>
  </si>
  <si>
    <t>971033331</t>
  </si>
  <si>
    <t>Vybourání otvorů ve zdivu základovém nebo nadzákladovém z cihel, tvárnic, příčkovek z cihel pálených na maltu vápennou nebo vápenocementovou plochy do 0,09 m2, tl. do 150 mm</t>
  </si>
  <si>
    <t>-712294974</t>
  </si>
  <si>
    <t>https://podminky.urs.cz/item/CS_URS_2025_01/971033331</t>
  </si>
  <si>
    <t>"větrací mřížka" 1</t>
  </si>
  <si>
    <t>23</t>
  </si>
  <si>
    <t>971033431</t>
  </si>
  <si>
    <t>Vybourání otvorů ve zdivu základovém nebo nadzákladovém z cihel, tvárnic, příčkovek z cihel pálených na maltu vápennou nebo vápenocementovou plochy do 0,25 m2, tl. do 150 mm</t>
  </si>
  <si>
    <t>176365078</t>
  </si>
  <si>
    <t>https://podminky.urs.cz/item/CS_URS_2025_01/971033431</t>
  </si>
  <si>
    <t>"zvětšení dveřního otvoru" 1</t>
  </si>
  <si>
    <t>24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</si>
  <si>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</si>
  <si>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</si>
  <si>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-355786872</t>
  </si>
  <si>
    <t>https://podminky.urs.cz/item/CS_URS_2025_01/967031132</t>
  </si>
  <si>
    <t>rozšíření otvorů</t>
  </si>
  <si>
    <t>2,065*0,2*2</t>
  </si>
  <si>
    <t>2,15*0,1*2</t>
  </si>
  <si>
    <t>25</t>
  </si>
  <si>
    <t>9R05</t>
  </si>
  <si>
    <t>Vybourání obezdívky vany</t>
  </si>
  <si>
    <t>-1072709912</t>
  </si>
  <si>
    <t>26</t>
  </si>
  <si>
    <t>977151118</t>
  </si>
  <si>
    <t>Jádrové vrty diamantovými korunkami do stavebních materiálů (železobetonu, betonu, cihel, obkladů, dlažeb, kamene) průměru přes 90 do 100 mm</t>
  </si>
  <si>
    <t>727119615</t>
  </si>
  <si>
    <t>https://podminky.urs.cz/item/CS_URS_2025_01/977151118</t>
  </si>
  <si>
    <t>"přívod čerstvého vzduchu ke kotli" 0,67</t>
  </si>
  <si>
    <t>27</t>
  </si>
  <si>
    <t>977151123</t>
  </si>
  <si>
    <t>Jádrové vrty diamantovými korunkami do stavebních materiálů (železobetonu, betonu, cihel, obkladů, dlažeb, kamene) průměru přes 130 do 150 mm</t>
  </si>
  <si>
    <t>1172243836</t>
  </si>
  <si>
    <t>https://podminky.urs.cz/item/CS_URS_2025_01/977151123</t>
  </si>
  <si>
    <t>"odtah VZT" 0,67</t>
  </si>
  <si>
    <t>28</t>
  </si>
  <si>
    <t>968062455</t>
  </si>
  <si>
    <t>Vybourání dřevěných rámů oken s křídly, dveřních zárubní, vrat, stěn, ostění nebo obkladů dveřních zárubní, plochy do 2 m2</t>
  </si>
  <si>
    <t>-951972286</t>
  </si>
  <si>
    <t>https://podminky.urs.cz/item/CS_URS_2025_01/968062455</t>
  </si>
  <si>
    <t>Stávající stav</t>
  </si>
  <si>
    <t>"dveře m.č. 1.02/1.03" 0,8*2,15</t>
  </si>
  <si>
    <t>29</t>
  </si>
  <si>
    <t>968062456</t>
  </si>
  <si>
    <t>Vybourání dřevěných rámů oken s křídly, dveřních zárubní, vrat, stěn, ostění nebo obkladů dveřních zárubní, plochy přes 2 m2</t>
  </si>
  <si>
    <t>-1796878173</t>
  </si>
  <si>
    <t>https://podminky.urs.cz/item/CS_URS_2025_01/968062456</t>
  </si>
  <si>
    <t>"dveře m.č. 1.02/1.03" 1,0*2,25</t>
  </si>
  <si>
    <t>"dveře m.č. 1.07/1.06" 1,0*2,25</t>
  </si>
  <si>
    <t>30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</si>
  <si>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</si>
  <si>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</si>
  <si>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</si>
  <si>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https://podminky.urs.cz/item/CS_URS_2025_01/978059541</t>
  </si>
  <si>
    <t>"m.č. 1.01" (3,2+2,1)*1,48</t>
  </si>
  <si>
    <t>"m.č. 1.04" 6,5*1,48-(1,0*1,48)</t>
  </si>
  <si>
    <t>"m.č. 1.06" 10,2*1,48-(1,0*1,48)</t>
  </si>
  <si>
    <t>31</t>
  </si>
  <si>
    <t>978013141</t>
  </si>
  <si>
    <t>Otlučení vápenných nebo vápenocementových omítek vnitřních ploch stěn s vyškrabáním spar, s očištěním zdiva, v rozsahu přes 10 do 30 %</t>
  </si>
  <si>
    <t>-1168291506</t>
  </si>
  <si>
    <t>https://podminky.urs.cz/item/CS_URS_2025_01/978013141</t>
  </si>
  <si>
    <t>m.č. 2.01</t>
  </si>
  <si>
    <t>3,435*3,6*2</t>
  </si>
  <si>
    <t>3,21*4,03*2</t>
  </si>
  <si>
    <t>-(1,64*2,16+1,1*2,2)</t>
  </si>
  <si>
    <t>(1,64+2,16*2)*0,285</t>
  </si>
  <si>
    <t>m.č. 2.02</t>
  </si>
  <si>
    <t>(3,215*2+1,405)*3,785</t>
  </si>
  <si>
    <t>-0,8*2,15</t>
  </si>
  <si>
    <t>m.č. 2.03</t>
  </si>
  <si>
    <t>(3,185+3,115+4,15)*3,775</t>
  </si>
  <si>
    <t>-(0,8*2,15+1,335*3,37+1,62*2,7)</t>
  </si>
  <si>
    <t>(1,335+3,37*2)*0,475</t>
  </si>
  <si>
    <t>m.č. 2.04</t>
  </si>
  <si>
    <t>6,4*3,0</t>
  </si>
  <si>
    <t>-(1,0*2,2+0,75*1,3)</t>
  </si>
  <si>
    <t>m.č. 2.05</t>
  </si>
  <si>
    <t>(1,82+1,081)*2*3,955</t>
  </si>
  <si>
    <t>-(1,0*2,2+0,74*1,115)</t>
  </si>
  <si>
    <t>(0,74+1,115*2)*0,43</t>
  </si>
  <si>
    <t>m.č. 2.06</t>
  </si>
  <si>
    <t>(3,07+1,9*2+0,15+0,16)*3,0</t>
  </si>
  <si>
    <t>-1,0*2,2</t>
  </si>
  <si>
    <t>m.č. 2.07</t>
  </si>
  <si>
    <t>(3,27*2+1,135)*3,0</t>
  </si>
  <si>
    <t>1,71*(3,755+3,6)/2*2</t>
  </si>
  <si>
    <t>(4,615*2-1,135)*3,6</t>
  </si>
  <si>
    <t>(1,25+2,1*2)*0,39</t>
  </si>
  <si>
    <t>-(1,1*2,2+1,0*2,2*3+1,6*2,65*2+1,25*2,1)</t>
  </si>
  <si>
    <t>m.č. 2.08</t>
  </si>
  <si>
    <t>22,2*3,78</t>
  </si>
  <si>
    <t>-(1,62*2,65*2+1,31*3,35*2)</t>
  </si>
  <si>
    <t>(1,31+3,35*2)*0,47*2</t>
  </si>
  <si>
    <t>Mezisoučet</t>
  </si>
  <si>
    <t>"odsekané obklady" -29,6</t>
  </si>
  <si>
    <t>32</t>
  </si>
  <si>
    <t>965081213</t>
  </si>
  <si>
    <t>Bourání podlah z dlaždic bez podkladního lože nebo mazaniny, s jakoukoliv výplní spár keramických nebo xylolitových tl. do 10 mm, plochy přes 1 m2</t>
  </si>
  <si>
    <t>-687461303</t>
  </si>
  <si>
    <t>https://podminky.urs.cz/item/CS_URS_2025_01/965081213</t>
  </si>
  <si>
    <t>"m.č. 1.04" 2,12</t>
  </si>
  <si>
    <t>"m.č. 1.06" 6,17</t>
  </si>
  <si>
    <t>33</t>
  </si>
  <si>
    <t>965081312</t>
  </si>
  <si>
    <t>Bourání podlah z dlaždic bez podkladního lože nebo mazaniny, s jakoukoliv výplní spár betonových, teracových nebo čedičových tl. do 20 mm, plochy do 1 m2</t>
  </si>
  <si>
    <t>2098481003</t>
  </si>
  <si>
    <t>https://podminky.urs.cz/item/CS_URS_2025_01/965081312</t>
  </si>
  <si>
    <t>"m.č. 1.01" 11,3</t>
  </si>
  <si>
    <t>"m.č. 1.05" 1,97</t>
  </si>
  <si>
    <t>"m.č. 1.07" 11,57</t>
  </si>
  <si>
    <t>34</t>
  </si>
  <si>
    <t>965045R12</t>
  </si>
  <si>
    <t>Bourání potěrů tl. do 50 mm cementových nebo pískocementových</t>
  </si>
  <si>
    <t>1365604926</t>
  </si>
  <si>
    <t>35</t>
  </si>
  <si>
    <t>965082923</t>
  </si>
  <si>
    <t>Odstranění násypu pod podlahami nebo ochranného násypu na střechách tl. do 100 mm, plochy přes 2 m2</t>
  </si>
  <si>
    <t>400373603</t>
  </si>
  <si>
    <t>https://podminky.urs.cz/item/CS_URS_2025_01/965082923</t>
  </si>
  <si>
    <t>Skladby podlah</t>
  </si>
  <si>
    <t>"m.č. 2.01" 0,079</t>
  </si>
  <si>
    <t>"m.č. 2.04" 0,029</t>
  </si>
  <si>
    <t>"m.č. 2.05" 0,028</t>
  </si>
  <si>
    <t>"m.č. 2.06" 0,086</t>
  </si>
  <si>
    <t>"m.č. 2.07" 0,169</t>
  </si>
  <si>
    <t>36</t>
  </si>
  <si>
    <t>952902R21</t>
  </si>
  <si>
    <t>Prosátí, zbavení velkých kusů a urovnání stávajícího násypu v podlahách před realizací nových podlahových vrstev</t>
  </si>
  <si>
    <t>119081815</t>
  </si>
  <si>
    <t>"m.č. 2.01" 11,3</t>
  </si>
  <si>
    <t>"m.č. 2.04" 2,12</t>
  </si>
  <si>
    <t>"m.č. 2.05" 1,97</t>
  </si>
  <si>
    <t>"m.č. 2.06" 6,17</t>
  </si>
  <si>
    <t>"m.č. 2.07" 12,05</t>
  </si>
  <si>
    <t>37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</si>
  <si>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</si>
  <si>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</si>
  <si>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</si>
  <si>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https://podminky.urs.cz/item/CS_URS_2025_01/952901111</t>
  </si>
  <si>
    <t>"komunikační prostory v domě" 30,0</t>
  </si>
  <si>
    <t>38</t>
  </si>
  <si>
    <t>9R04</t>
  </si>
  <si>
    <t>Pravidelný úklid společných prostor po dobu provádění stavebních prací</t>
  </si>
  <si>
    <t>1351488814</t>
  </si>
  <si>
    <t>997</t>
  </si>
  <si>
    <t>Přesun sutě</t>
  </si>
  <si>
    <t>39</t>
  </si>
  <si>
    <t>997013213</t>
  </si>
  <si>
    <t>Vnitrostaveništní doprava suti a vybouraných hmot vodorovně do 50 m s naložením ručně pro budovy a haly výšky přes 9 do 12 m</t>
  </si>
  <si>
    <t>t</t>
  </si>
  <si>
    <t>1306803919</t>
  </si>
  <si>
    <t>https://podminky.urs.cz/item/CS_URS_2025_01/997013213</t>
  </si>
  <si>
    <t>40</t>
  </si>
  <si>
    <t>997013501</t>
  </si>
  <si>
    <t>Odvoz suti a vybouraných hmot na skládku nebo meziskládku se složením, na vzdálenost do 1 km</t>
  </si>
  <si>
    <t>1688881043</t>
  </si>
  <si>
    <t>https://podminky.urs.cz/item/CS_URS_2025_01/997013501</t>
  </si>
  <si>
    <t>41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</si>
  <si>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</si>
  <si>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</si>
  <si>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</si>
  <si>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https://podminky.urs.cz/item/CS_URS_2025_01/997013509</t>
  </si>
  <si>
    <t>Poznámka k položce:_x000D_
předpoklad do 10 km</t>
  </si>
  <si>
    <t>15,568*9 'Přepočtené koeficientem množství</t>
  </si>
  <si>
    <t>42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</si>
  <si>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</si>
  <si>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</si>
  <si>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</si>
  <si>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https://podminky.urs.cz/item/CS_URS_2025_01/997013603</t>
  </si>
  <si>
    <t>43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</si>
  <si>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</si>
  <si>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</si>
  <si>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</si>
  <si>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https://podminky.urs.cz/item/CS_URS_2025_01/997013607</t>
  </si>
  <si>
    <t>44</t>
  </si>
  <si>
    <t>997013601</t>
  </si>
  <si>
    <t>Poplatek za uložení stavebního odpadu na skládce (skládkovné) z prostého betonu zatříděného do Katalogu odpadů pod kódem 17 01 01</t>
  </si>
  <si>
    <t>-1555830824</t>
  </si>
  <si>
    <t>https://podminky.urs.cz/item/CS_URS_2025_01/997013601</t>
  </si>
  <si>
    <t>45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</si>
  <si>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</si>
  <si>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</si>
  <si>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</si>
  <si>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https://podminky.urs.cz/item/CS_URS_2025_01/997013631</t>
  </si>
  <si>
    <t>"celková suť" 15,568</t>
  </si>
  <si>
    <t>"cihla" -0,545</t>
  </si>
  <si>
    <t>"keramika" -2,303</t>
  </si>
  <si>
    <t>"beton" -2,982</t>
  </si>
  <si>
    <t>998</t>
  </si>
  <si>
    <t>Přesun hmot</t>
  </si>
  <si>
    <t>46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</si>
  <si>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</si>
  <si>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</si>
  <si>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-69567456</t>
  </si>
  <si>
    <t>https://podminky.urs.cz/item/CS_URS_2025_01/998018002</t>
  </si>
  <si>
    <t>PSV</t>
  </si>
  <si>
    <t>Práce a dodávky PSV</t>
  </si>
  <si>
    <t>721</t>
  </si>
  <si>
    <t>Zdravotechnika - vnitřní kanalizace</t>
  </si>
  <si>
    <t>47</t>
  </si>
  <si>
    <t>721R03</t>
  </si>
  <si>
    <t>Demontáž připojovacích rozvodů kanalizace</t>
  </si>
  <si>
    <t>825204827</t>
  </si>
  <si>
    <t>722</t>
  </si>
  <si>
    <t>Zdravotechnika - vnitřní vodovod</t>
  </si>
  <si>
    <t>48</t>
  </si>
  <si>
    <t>722R01</t>
  </si>
  <si>
    <t>Demontáž rozvodů teplé vody</t>
  </si>
  <si>
    <t>161276903</t>
  </si>
  <si>
    <t>49</t>
  </si>
  <si>
    <t>722R02</t>
  </si>
  <si>
    <t>Demontáž připojovacích rozvodů studené vody</t>
  </si>
  <si>
    <t>-1679881186</t>
  </si>
  <si>
    <t>723</t>
  </si>
  <si>
    <t>Zdravotechnika - vnitřní plynovod</t>
  </si>
  <si>
    <t>50</t>
  </si>
  <si>
    <t>7231R01</t>
  </si>
  <si>
    <t>Demontáž potrubí plynovodního z ocelových trubek DN 25 vč armatur</t>
  </si>
  <si>
    <t>1662647805</t>
  </si>
  <si>
    <t>725</t>
  </si>
  <si>
    <t>Zdravotechnika - zařizovací předměty</t>
  </si>
  <si>
    <t>51</t>
  </si>
  <si>
    <t>725110811</t>
  </si>
  <si>
    <t>Demontáž klozetů splachovacíchch s nádrží nebo tlakovým splachovačem</t>
  </si>
  <si>
    <t>-1134884404</t>
  </si>
  <si>
    <t>https://podminky.urs.cz/item/CS_URS_2025_01/725110811</t>
  </si>
  <si>
    <t>52</t>
  </si>
  <si>
    <t>725210821</t>
  </si>
  <si>
    <t>Demontáž umyvadel bez výtokových armatur umyvadel</t>
  </si>
  <si>
    <t>1790937770</t>
  </si>
  <si>
    <t>https://podminky.urs.cz/item/CS_URS_2025_01/725210821</t>
  </si>
  <si>
    <t>53</t>
  </si>
  <si>
    <t>725220R51</t>
  </si>
  <si>
    <t>Demontáž vany</t>
  </si>
  <si>
    <t>451148126</t>
  </si>
  <si>
    <t>54</t>
  </si>
  <si>
    <t>725310823</t>
  </si>
  <si>
    <t>Demontáž dřezů jednodílných bez výtokových armatur vestavěných v kuchyňských sestavách</t>
  </si>
  <si>
    <t>1945100493</t>
  </si>
  <si>
    <t>https://podminky.urs.cz/item/CS_URS_2025_01/725310823</t>
  </si>
  <si>
    <t>55</t>
  </si>
  <si>
    <t>725820801</t>
  </si>
  <si>
    <t>Demontáž baterií nástěnných do G 3/4</t>
  </si>
  <si>
    <t>545328872</t>
  </si>
  <si>
    <t>https://podminky.urs.cz/item/CS_URS_2025_01/725820801</t>
  </si>
  <si>
    <t>"umyvadlo" 1</t>
  </si>
  <si>
    <t>"vana" 1</t>
  </si>
  <si>
    <t>"dřez" 1</t>
  </si>
  <si>
    <t>56</t>
  </si>
  <si>
    <t>725610R10</t>
  </si>
  <si>
    <t>Demontáž sporáků normálních nebo kombinovaných</t>
  </si>
  <si>
    <t>-1954945638</t>
  </si>
  <si>
    <t>57</t>
  </si>
  <si>
    <t>725530R31</t>
  </si>
  <si>
    <t xml:space="preserve">Demontáž elektrických ohřívačů vody </t>
  </si>
  <si>
    <t>-453015016</t>
  </si>
  <si>
    <t>741</t>
  </si>
  <si>
    <t>Elektroinstalace - silnoproud</t>
  </si>
  <si>
    <t>58</t>
  </si>
  <si>
    <t>741210R11</t>
  </si>
  <si>
    <t>Demontáž rozvaděče</t>
  </si>
  <si>
    <t>1378639000</t>
  </si>
  <si>
    <t>763</t>
  </si>
  <si>
    <t>Konstrukce suché výstavby</t>
  </si>
  <si>
    <t>59</t>
  </si>
  <si>
    <t>763121449</t>
  </si>
  <si>
    <t>Stěna předsazená ze sádrokartonových desek s nosnou konstrukcí z ocelových profilů CW, UW jednoduše opláštěná deskou akustickou tl. 12,5 mm s izolací, EI 30, stěna tl. 90 mm, profil 75, Rw do 25 dB</t>
  </si>
  <si>
    <t>1665013517</t>
  </si>
  <si>
    <t>https://podminky.urs.cz/item/CS_URS_2025_01/763121449</t>
  </si>
  <si>
    <t>"m.č. 2.02" 1,405*3,785</t>
  </si>
  <si>
    <t>"m.č. 2.03" 4,15*3,775</t>
  </si>
  <si>
    <t>"m.č. 2.07" 1,25*2,1</t>
  </si>
  <si>
    <t>60</t>
  </si>
  <si>
    <t>763121R24</t>
  </si>
  <si>
    <t>Stěna předsazená ze sádrokartonových desek s nosnou konstrukcí z ocelových profilů CW, UW jednoduše opláštěná deskou impregnovanou H2 tl. 12,5 mm s izolací 40 mm, stěna tl. 100 mm, profil 75</t>
  </si>
  <si>
    <t>-422328537</t>
  </si>
  <si>
    <t>"m.č. 2.06" 2,75*(3,965+3,685)/2</t>
  </si>
  <si>
    <t>61</t>
  </si>
  <si>
    <t>763131411</t>
  </si>
  <si>
    <t>Podhled ze sádrokartonových desek dvouvrstvá zavěšená spodní konstrukce z ocelových profilů CD, UD jednoduše opláštěná deskou standardní A, tl. 12,5 mm, bez izolace</t>
  </si>
  <si>
    <t>884597451</t>
  </si>
  <si>
    <t>https://podminky.urs.cz/item/CS_URS_2025_01/763131411</t>
  </si>
  <si>
    <t>skladba C.1</t>
  </si>
  <si>
    <t>"m.č. 2.07" 3,27*1,135</t>
  </si>
  <si>
    <t>62</t>
  </si>
  <si>
    <t>763131451</t>
  </si>
  <si>
    <t>Podhled ze sádrokartonových desek dvouvrstvá zavěšená spodní konstrukce z ocelových profilů CD, UD jednoduše opláštěná deskou impregnovanou H2, tl. 12,5 mm, bez izolace</t>
  </si>
  <si>
    <t>-712339746</t>
  </si>
  <si>
    <t>https://podminky.urs.cz/item/CS_URS_2025_01/763131451</t>
  </si>
  <si>
    <t>63</t>
  </si>
  <si>
    <t>763164531</t>
  </si>
  <si>
    <t>Obklad konstrukcí sádrokartonovými deskami včetně ochranných úhelníků ve tvaru L rozvinuté šíře přes 0,4 do 0,8 m, opláštěný deskou standardní A, tl. 12,5 mm</t>
  </si>
  <si>
    <t>-1622802667</t>
  </si>
  <si>
    <t>https://podminky.urs.cz/item/CS_URS_2025_01/763164531</t>
  </si>
  <si>
    <t>"m.č. 2.01" 3,21</t>
  </si>
  <si>
    <t>64</t>
  </si>
  <si>
    <t>763131761</t>
  </si>
  <si>
    <t>Podhled ze sádrokartonových desek Příplatek k cenám za plochu do 3 m2 jednotlivě</t>
  </si>
  <si>
    <t>-257285059</t>
  </si>
  <si>
    <t>https://podminky.urs.cz/item/CS_URS_2025_01/763131761</t>
  </si>
  <si>
    <t>65</t>
  </si>
  <si>
    <t>763131765</t>
  </si>
  <si>
    <t>Podhled ze sádrokartonových desek Příplatek k cenám za výšku zavěšení přes 0,5 do 1,0 m</t>
  </si>
  <si>
    <t>-1884573626</t>
  </si>
  <si>
    <t>https://podminky.urs.cz/item/CS_URS_2025_01/763131765</t>
  </si>
  <si>
    <t>66</t>
  </si>
  <si>
    <t>763131712</t>
  </si>
  <si>
    <t>Podhled ze sádrokartonových desek ostatní práce a konstrukce na podhledech ze sádrokartonových desek napojení na jiný druh podhledu</t>
  </si>
  <si>
    <t>1544939337</t>
  </si>
  <si>
    <t>https://podminky.urs.cz/item/CS_URS_2025_01/763131712</t>
  </si>
  <si>
    <t>Poznámka k položce:_x000D_
napojení SDK na klenutý strop</t>
  </si>
  <si>
    <t>"m.č. 2.07" 1,135</t>
  </si>
  <si>
    <t>67</t>
  </si>
  <si>
    <t>763131722</t>
  </si>
  <si>
    <t>Podhled ze sádrokartonových desek ostatní práce a konstrukce na podhledech ze sádrokartonových desek skokové změny výšky podhledu přes 0,5 m</t>
  </si>
  <si>
    <t>1596624268</t>
  </si>
  <si>
    <t>https://podminky.urs.cz/item/CS_URS_2025_01/763131722</t>
  </si>
  <si>
    <t>68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</si>
  <si>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</si>
  <si>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</si>
  <si>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-1354621874</t>
  </si>
  <si>
    <t>https://podminky.urs.cz/item/CS_URS_2025_01/763231912</t>
  </si>
  <si>
    <t>Tabulka ostatních prvků</t>
  </si>
  <si>
    <t>"ozn. X.2" 1</t>
  </si>
  <si>
    <t>69</t>
  </si>
  <si>
    <t>763172378</t>
  </si>
  <si>
    <t>Montáž dvířek pro konstrukce ze sádrokartonových desek revizních jednoplášťových pro podhledy ostatních velikostí do 0,5 m2</t>
  </si>
  <si>
    <t>-928839419</t>
  </si>
  <si>
    <t>https://podminky.urs.cz/item/CS_URS_2025_01/763172378</t>
  </si>
  <si>
    <t>70</t>
  </si>
  <si>
    <t>M</t>
  </si>
  <si>
    <t>59030752</t>
  </si>
  <si>
    <t>dvířka revizní jednokřídlá s automatickým zámkem 300x600mm</t>
  </si>
  <si>
    <t>343441988</t>
  </si>
  <si>
    <t>Poznámka k položce:_x000D_
pevný hliníkový rám, výklopná hliníková dvířka, osazená impegnovanou SDK deskou 12,5 mm, tlačný zámek, pojistné lanko, specifikace dle PD</t>
  </si>
  <si>
    <t>71</t>
  </si>
  <si>
    <t>763131911</t>
  </si>
  <si>
    <t>Zhotovení otvorů v podhledech a podkrovích ze sádrokartonových desek pro prostupy (voda, elektro, topení, VZT), osvětlení, sprinklery, revizní klapky a dvířka včetně vyztužení profily, velikost do 0,10 m2</t>
  </si>
  <si>
    <t>1174640046</t>
  </si>
  <si>
    <t>https://podminky.urs.cz/item/CS_URS_2025_01/763131911</t>
  </si>
  <si>
    <t>"ozn. X.6" 2</t>
  </si>
  <si>
    <t>72</t>
  </si>
  <si>
    <t>X.6</t>
  </si>
  <si>
    <t>D+M větrací mřížka min D 50 mm do SDK podhledu, plastová, specifikace dle PD</t>
  </si>
  <si>
    <t>946524539</t>
  </si>
  <si>
    <t>73</t>
  </si>
  <si>
    <t>763251R22</t>
  </si>
  <si>
    <t>Sádrovláknitá podlaha tl 35 mm z podlahových prvků tl 25 mm s dřevovláknitou deskou tl 10 mm bez podsypu</t>
  </si>
  <si>
    <t>-1689057308</t>
  </si>
  <si>
    <t>Poznámka k položce:_x000D_
systémový výrobek</t>
  </si>
  <si>
    <t>skladba F.2</t>
  </si>
  <si>
    <t>74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</si>
  <si>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</si>
  <si>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</si>
  <si>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%</t>
  </si>
  <si>
    <t>1655765827</t>
  </si>
  <si>
    <t>https://podminky.urs.cz/item/CS_URS_2025_01/998763512</t>
  </si>
  <si>
    <t>766</t>
  </si>
  <si>
    <t>Konstrukce truhlářské</t>
  </si>
  <si>
    <t>75</t>
  </si>
  <si>
    <t>766812R31</t>
  </si>
  <si>
    <t>Demontáž kuchyňských linek dřevěných nebo kovových včetně skříněk uchycených na stěně a spotřebičů</t>
  </si>
  <si>
    <t>-1299275235</t>
  </si>
  <si>
    <t>76</t>
  </si>
  <si>
    <t>D.1</t>
  </si>
  <si>
    <t>D+M repase vnitřních historických dveří 1kř 610x2065 mm, plné, otočné, kazetové, repase dřevěné zárubně, nové historizující kování, specifikace dle PD</t>
  </si>
  <si>
    <t>722418222</t>
  </si>
  <si>
    <t>Výpis dveří</t>
  </si>
  <si>
    <t>"ozn. D.1" 2</t>
  </si>
  <si>
    <t>77</t>
  </si>
  <si>
    <t>D.2</t>
  </si>
  <si>
    <t>D+M repase vnitřních historických dveří 2kř 1240x2550 mm, plné, otočné, kazetové, repase dřevěné zárubně, nové historizující kování, specifikace dle PD</t>
  </si>
  <si>
    <t>955656477</t>
  </si>
  <si>
    <t>"ozn. D.2" 1</t>
  </si>
  <si>
    <t>78</t>
  </si>
  <si>
    <t>D.3</t>
  </si>
  <si>
    <t>D+M repase vnitřních historických dveří 2kř 1240x2565 mm, plné, otočné, kazetové, repase dřevěné zárubně, nové historizující kování, specifikace dle PD</t>
  </si>
  <si>
    <t>-1721534939</t>
  </si>
  <si>
    <t>"ozn. D.3" 1</t>
  </si>
  <si>
    <t>79</t>
  </si>
  <si>
    <t>D.4</t>
  </si>
  <si>
    <t>D+M replika vnitřních dveří 1kř 700x2650 mm, plné, otočné, kazetové, replika dřevěné zárubně, nové historizující kování, specifikace dle PD</t>
  </si>
  <si>
    <t>1039432454</t>
  </si>
  <si>
    <t>"ozn. D.4" 1</t>
  </si>
  <si>
    <t>80</t>
  </si>
  <si>
    <t>D.5</t>
  </si>
  <si>
    <t>D+M repase vnitřních historických dveří 1kř 890x2080 mm, plné, otočné, kazetové, repase dřevěné zárubně, nové historizující kování, specifikace dle PD</t>
  </si>
  <si>
    <t>1653318259</t>
  </si>
  <si>
    <t>"ozn. D.5" 1</t>
  </si>
  <si>
    <t>81</t>
  </si>
  <si>
    <t>D.6</t>
  </si>
  <si>
    <t>D+M vnitřní dveře 1kř 700x2100 mm, plné, posuvné po stěně, vč kování a obložkové zárubně, specifikace dle PD</t>
  </si>
  <si>
    <t>1541312708</t>
  </si>
  <si>
    <t>"ozn. D.6" 1</t>
  </si>
  <si>
    <t>82</t>
  </si>
  <si>
    <t>P.1</t>
  </si>
  <si>
    <t>D+M repase špaletového okna 1255x2440 mm, čtyřdílné, repase parapetu, nové těsnění, kování, klika, specifikace dle PD</t>
  </si>
  <si>
    <t>979290991</t>
  </si>
  <si>
    <t>Výpis oken</t>
  </si>
  <si>
    <t>"ozn. P.1" 3</t>
  </si>
  <si>
    <t>83</t>
  </si>
  <si>
    <t>P.2</t>
  </si>
  <si>
    <t>D+M repase balkónového okna 1640x2160 mm, nové těsnění, kování, klika, specifikace dle PD</t>
  </si>
  <si>
    <t>-1438847681</t>
  </si>
  <si>
    <t>"ozn. P.2" 2</t>
  </si>
  <si>
    <t>84</t>
  </si>
  <si>
    <t>P.3</t>
  </si>
  <si>
    <t>D+M repase 2kř okna 580x1200 + 750x1300 mm, nové těsnění, kování, klika, specifikace dle PD</t>
  </si>
  <si>
    <t>-1038851142</t>
  </si>
  <si>
    <t>"ozn. P.3" 1</t>
  </si>
  <si>
    <t>85</t>
  </si>
  <si>
    <t>P.4</t>
  </si>
  <si>
    <t>D+M repase 1kř okna 740x1115 mm, nové těsnění, kování, klika, specifikace dle PD</t>
  </si>
  <si>
    <t>1939943384</t>
  </si>
  <si>
    <t>"ozn. P.4" 1</t>
  </si>
  <si>
    <t>86</t>
  </si>
  <si>
    <t>J.1_A</t>
  </si>
  <si>
    <t>D+M kuchyňská linka vč. horních skříněk a pracovní desky, kompletní provedení, specifikace dle PD</t>
  </si>
  <si>
    <t>-605148710</t>
  </si>
  <si>
    <t>Tabulka truhlářských výrobků</t>
  </si>
  <si>
    <t>"ozn. J.1" 1</t>
  </si>
  <si>
    <t>87</t>
  </si>
  <si>
    <t>J.1_B</t>
  </si>
  <si>
    <t>D+M spotřebiče do kuchyňské linky, specifikace dle PD</t>
  </si>
  <si>
    <t>678342456</t>
  </si>
  <si>
    <t>Poznámka k položce:_x000D_
elektrická trouba, elektrická sklokeramická varná deska, cirkulační digestoř</t>
  </si>
  <si>
    <t>88</t>
  </si>
  <si>
    <t>J.1_C</t>
  </si>
  <si>
    <t>D+M vestavná myčka do kuchyňské linky, specifikace dle PD</t>
  </si>
  <si>
    <t>-1758835270</t>
  </si>
  <si>
    <t>89</t>
  </si>
  <si>
    <t>766R02</t>
  </si>
  <si>
    <t>D+M Koupelnová skříňka LED se zrcadlem 500x130x700 mm, vč kotvení, specifikace dle standardů</t>
  </si>
  <si>
    <t>530101420</t>
  </si>
  <si>
    <t>90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</si>
  <si>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</si>
  <si>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</si>
  <si>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-918736607</t>
  </si>
  <si>
    <t>https://podminky.urs.cz/item/CS_URS_2025_01/998766312</t>
  </si>
  <si>
    <t>767</t>
  </si>
  <si>
    <t>Konstrukce zámečnické</t>
  </si>
  <si>
    <t>91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</si>
  <si>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</si>
  <si>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</si>
  <si>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</si>
  <si>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https://podminky.urs.cz/item/CS_URS_2025_01/767646411</t>
  </si>
  <si>
    <t>"ozn. X.1" 1</t>
  </si>
  <si>
    <t>92</t>
  </si>
  <si>
    <t>5624580R</t>
  </si>
  <si>
    <t>dvířka revizní 250x300mm hliníková, pod obklad, vč těsnění a rámečku, specifikace dle PD</t>
  </si>
  <si>
    <t>70068990</t>
  </si>
  <si>
    <t>93</t>
  </si>
  <si>
    <t>X.7</t>
  </si>
  <si>
    <t>D+M stěnová větrací mřížka 400x150 mm, plastová, specifikace dle PD</t>
  </si>
  <si>
    <t>-2082630323</t>
  </si>
  <si>
    <t>"ozn. X.7" 1</t>
  </si>
  <si>
    <t>94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</si>
  <si>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</si>
  <si>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</si>
  <si>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1595780758</t>
  </si>
  <si>
    <t>https://podminky.urs.cz/item/CS_URS_2025_01/998767312</t>
  </si>
  <si>
    <t>771</t>
  </si>
  <si>
    <t>Podlahy z dlaždic</t>
  </si>
  <si>
    <t>95</t>
  </si>
  <si>
    <t>771121011</t>
  </si>
  <si>
    <t>Příprava podkladu před provedením dlažby nátěr penetrační na podlahu</t>
  </si>
  <si>
    <t>1647801189</t>
  </si>
  <si>
    <t>https://podminky.urs.cz/item/CS_URS_2025_01/771121011</t>
  </si>
  <si>
    <t>96</t>
  </si>
  <si>
    <t>771574414</t>
  </si>
  <si>
    <t>Montáž podlah z dlaždic keramických lepených cementovým flexibilním lepidlem hladkých, tloušťky do 10 mm přes 4 do 6 ks/m2</t>
  </si>
  <si>
    <t>-359309529</t>
  </si>
  <si>
    <t>https://podminky.urs.cz/item/CS_URS_2025_01/771574414</t>
  </si>
  <si>
    <t>97</t>
  </si>
  <si>
    <t>5976116R.1</t>
  </si>
  <si>
    <t>dlažba keramická 600x300 mm, specifikace dle standardů</t>
  </si>
  <si>
    <t>-329223404</t>
  </si>
  <si>
    <t>22,31*1,1 'Přepočtené koeficientem množství</t>
  </si>
  <si>
    <t>98</t>
  </si>
  <si>
    <t>771577211</t>
  </si>
  <si>
    <t>Montáž podlah z dlaždic keramických lepených cementovým flexibilním lepidlem Příplatek k cenám za plochu do 5 m2 jednotlivě</t>
  </si>
  <si>
    <t>-1894960198</t>
  </si>
  <si>
    <t>https://podminky.urs.cz/item/CS_URS_2025_01/771577211</t>
  </si>
  <si>
    <t>99</t>
  </si>
  <si>
    <t>771474113</t>
  </si>
  <si>
    <t>Montáž soklů z dlaždic keramických lepených cementovým flexibilním lepidlem rovných, výšky přes 90 do 120 mm</t>
  </si>
  <si>
    <t>1734168334</t>
  </si>
  <si>
    <t>https://podminky.urs.cz/item/CS_URS_2025_01/771474113</t>
  </si>
  <si>
    <t>"m.č. 2.05" 5,8-1,0</t>
  </si>
  <si>
    <t>"m.č. 2.07" 20,0-(1,6*2+1,0*2+1,1+1,0)</t>
  </si>
  <si>
    <t>100</t>
  </si>
  <si>
    <t>5976118R</t>
  </si>
  <si>
    <t>sokl keramický tl do 10mm výšky přes 90 do 120mm, dekor dle dlažby</t>
  </si>
  <si>
    <t>388229390</t>
  </si>
  <si>
    <t>17,5*1,1 'Přepočtené koeficientem množství</t>
  </si>
  <si>
    <t>101</t>
  </si>
  <si>
    <t>771161021</t>
  </si>
  <si>
    <t>Příprava podkladu před provedením dlažby montáž profilu ukončujícího profilu pro plynulý přechod (dlažba-koberec apod.)</t>
  </si>
  <si>
    <t>952832197</t>
  </si>
  <si>
    <t>https://podminky.urs.cz/item/CS_URS_2025_01/771161021</t>
  </si>
  <si>
    <t>"ozn. X.3" 0,89+1,24</t>
  </si>
  <si>
    <t>102</t>
  </si>
  <si>
    <t>RMAT0004</t>
  </si>
  <si>
    <t>ukončovací lišta nerezová ve tvaru L</t>
  </si>
  <si>
    <t>500012570</t>
  </si>
  <si>
    <t>2,13*1,1 'Přepočtené koeficientem množství</t>
  </si>
  <si>
    <t>103</t>
  </si>
  <si>
    <t>771161011</t>
  </si>
  <si>
    <t>Příprava podkladu před provedením dlažby montáž profilu dilatační spáry v rovině dlažby</t>
  </si>
  <si>
    <t>2003187142</t>
  </si>
  <si>
    <t>https://podminky.urs.cz/item/CS_URS_2025_01/771161011</t>
  </si>
  <si>
    <t>"ozn. X.4" 0,61*2+0,7</t>
  </si>
  <si>
    <t>104</t>
  </si>
  <si>
    <t>RMAT0001</t>
  </si>
  <si>
    <t>profil dilatační nerezový</t>
  </si>
  <si>
    <t>1384724603</t>
  </si>
  <si>
    <t>1,92*1,1 'Přepočtené koeficientem množství</t>
  </si>
  <si>
    <t>105</t>
  </si>
  <si>
    <t>771591112</t>
  </si>
  <si>
    <t>Izolace podlahy pod dlažbu nátěrem nebo stěrkou ve dvou vrstvách</t>
  </si>
  <si>
    <t>418281546</t>
  </si>
  <si>
    <t>https://podminky.urs.cz/item/CS_URS_2025_01/771591112</t>
  </si>
  <si>
    <t>"vytažení na stěny v. 300 mm" (6,4+10,0)*0,3-1,0*0,3*2</t>
  </si>
  <si>
    <t>106</t>
  </si>
  <si>
    <t>771591241</t>
  </si>
  <si>
    <t>Izolace podlahy pod dlažbu těsnícími izolačními pásy vnitřní kout</t>
  </si>
  <si>
    <t>1680634731</t>
  </si>
  <si>
    <t>https://podminky.urs.cz/item/CS_URS_2025_01/771591241</t>
  </si>
  <si>
    <t>Nový stav</t>
  </si>
  <si>
    <t>"m.č. 2.04" 4</t>
  </si>
  <si>
    <t>"m.č. 2.06" 6</t>
  </si>
  <si>
    <t>107</t>
  </si>
  <si>
    <t>771591242</t>
  </si>
  <si>
    <t>Izolace podlahy pod dlažbu těsnícími izolačními pásy vnější roh</t>
  </si>
  <si>
    <t>527226153</t>
  </si>
  <si>
    <t>https://podminky.urs.cz/item/CS_URS_2025_01/771591242</t>
  </si>
  <si>
    <t>"m.č. 2.06" 2</t>
  </si>
  <si>
    <t>108</t>
  </si>
  <si>
    <t>771591264</t>
  </si>
  <si>
    <t>Izolace podlahy pod dlažbu těsnícími izolačními pásy mezi podlahou a stěnu</t>
  </si>
  <si>
    <t>1281459420</t>
  </si>
  <si>
    <t>https://podminky.urs.cz/item/CS_URS_2025_01/771591264</t>
  </si>
  <si>
    <t>"m.č. 2.04" 6,4-1,0</t>
  </si>
  <si>
    <t>"m.č. 2.06" 10,0-1,0</t>
  </si>
  <si>
    <t>109</t>
  </si>
  <si>
    <t>771591115</t>
  </si>
  <si>
    <t>Podlahy - dokončovací práce spárování silikonem</t>
  </si>
  <si>
    <t>-1369785324</t>
  </si>
  <si>
    <t>https://podminky.urs.cz/item/CS_URS_2025_01/771591115</t>
  </si>
  <si>
    <t>dlažba/sokl</t>
  </si>
  <si>
    <t>110</t>
  </si>
  <si>
    <t>998771312</t>
  </si>
  <si>
    <t>Přesun hmot pro podlahy z dlaždic stanovený procentní sazbou (%) z ceny vodorovná dopravní vzdálenost do 50 m ruční (bez užití mechanizace) v objektech výšky přes 6 do 12 m</t>
  </si>
  <si>
    <t>327010003</t>
  </si>
  <si>
    <t>https://podminky.urs.cz/item/CS_URS_2025_01/998771312</t>
  </si>
  <si>
    <t>775</t>
  </si>
  <si>
    <t>Podlahy skládané</t>
  </si>
  <si>
    <t>111</t>
  </si>
  <si>
    <t>775511R39</t>
  </si>
  <si>
    <t>Podlahy vlysové masivní lepené rybinový, řemenový, průpletový vzor s tmelením a broušením, vč povrchové úpravy z vlysů tl. do 22 mm montáž (přilepení) z jakýchkoliv dřevin</t>
  </si>
  <si>
    <t>CS ÚRS 2024 01</t>
  </si>
  <si>
    <t>-577773638</t>
  </si>
  <si>
    <t>https://podminky.urs.cz/item/CS_URS_2024_01/775511R39</t>
  </si>
  <si>
    <t>112</t>
  </si>
  <si>
    <t>611R02</t>
  </si>
  <si>
    <t>dubové masivní parketové vlysy tl 22 mm, živější vzhled, vč povrchové úpravy, specifikace dle standardů</t>
  </si>
  <si>
    <t>1377265569</t>
  </si>
  <si>
    <t>11,3*1,1 'Přepočtené koeficientem množství</t>
  </si>
  <si>
    <t>113</t>
  </si>
  <si>
    <t>775413401</t>
  </si>
  <si>
    <t>Montáž lišty obvodové lepené</t>
  </si>
  <si>
    <t>74051673</t>
  </si>
  <si>
    <t>https://podminky.urs.cz/item/CS_URS_2025_01/775413401</t>
  </si>
  <si>
    <t>"m.č. 2.01" 13,9-(1,6+1,1)</t>
  </si>
  <si>
    <t>114</t>
  </si>
  <si>
    <t>6141811R2</t>
  </si>
  <si>
    <t>lišta podlahová systémová k dřevěné vlysové podlaze, specifikace dle PD</t>
  </si>
  <si>
    <t>-191661270</t>
  </si>
  <si>
    <t>11,2*1,1 'Přepočtené koeficientem množství</t>
  </si>
  <si>
    <t>115</t>
  </si>
  <si>
    <t>775591911</t>
  </si>
  <si>
    <t>Ostatní práce při opravách dřevěných podlah broušení podlah vlysových, palubkových, parketových nebo mozaikových jednotlivé operace hrubé</t>
  </si>
  <si>
    <t>-1437368357</t>
  </si>
  <si>
    <t>https://podminky.urs.cz/item/CS_URS_2025_01/775591911</t>
  </si>
  <si>
    <t>skladba F.3</t>
  </si>
  <si>
    <t>116</t>
  </si>
  <si>
    <t>775591913</t>
  </si>
  <si>
    <t>Ostatní práce při opravách dřevěných podlah broušení podlah vlysových, palubkových, parketových nebo mozaikových jednotlivé operace jemné</t>
  </si>
  <si>
    <t>1800853097</t>
  </si>
  <si>
    <t>https://podminky.urs.cz/item/CS_URS_2025_01/775591913</t>
  </si>
  <si>
    <t>117</t>
  </si>
  <si>
    <t>775591920</t>
  </si>
  <si>
    <t>Ostatní práce při opravách dřevěných podlah dokončovací vysátí</t>
  </si>
  <si>
    <t>-1414142139</t>
  </si>
  <si>
    <t>https://podminky.urs.cz/item/CS_URS_2025_01/775591920</t>
  </si>
  <si>
    <t>"po hrubém, po jemném broušení" 50,59*2</t>
  </si>
  <si>
    <t>"po základním laku" 50,59</t>
  </si>
  <si>
    <t>118</t>
  </si>
  <si>
    <t>775591921</t>
  </si>
  <si>
    <t>Ostatní práce při opravách dřevěných podlah lakování jednotlivé operace základní lak</t>
  </si>
  <si>
    <t>-949770034</t>
  </si>
  <si>
    <t>https://podminky.urs.cz/item/CS_URS_2025_01/775591921</t>
  </si>
  <si>
    <t>"skladba F.3" 50,59</t>
  </si>
  <si>
    <t>119</t>
  </si>
  <si>
    <t>775591922</t>
  </si>
  <si>
    <t>Ostatní práce při opravách dřevěných podlah lakování jednotlivé operace vrchní lak pro běžnou zátěž (bytové prostory apod.)</t>
  </si>
  <si>
    <t>1816166084</t>
  </si>
  <si>
    <t>https://podminky.urs.cz/item/CS_URS_2025_01/775591922</t>
  </si>
  <si>
    <t>120</t>
  </si>
  <si>
    <t>775591926</t>
  </si>
  <si>
    <t>Ostatní práce při opravách dřevěných podlah lakování jednotlivé operace mezibroušení mezi vrstvami laku</t>
  </si>
  <si>
    <t>-896403464</t>
  </si>
  <si>
    <t>https://podminky.urs.cz/item/CS_URS_2025_01/775591926</t>
  </si>
  <si>
    <t>121</t>
  </si>
  <si>
    <t>775R01</t>
  </si>
  <si>
    <t>Přilepení uvolněných stávajících vlysů</t>
  </si>
  <si>
    <t>71235051</t>
  </si>
  <si>
    <t>předpoklad 10% stávajích vlysů</t>
  </si>
  <si>
    <t>"skladba F.3" 50,59*0,1</t>
  </si>
  <si>
    <t>122</t>
  </si>
  <si>
    <t>998775312</t>
  </si>
  <si>
    <t>Přesun hmot pro podlahy skládané stanovený procentní sazbou (%) z ceny vodorovná dopravní vzdálenost do 50 m ruční (bez užití mechanizace) v objektech výšky přes 6 do 12 m</t>
  </si>
  <si>
    <t>20670688</t>
  </si>
  <si>
    <t>https://podminky.urs.cz/item/CS_URS_2025_01/998775312</t>
  </si>
  <si>
    <t>776</t>
  </si>
  <si>
    <t>Podlahy povlakové</t>
  </si>
  <si>
    <t>123</t>
  </si>
  <si>
    <t>776201811</t>
  </si>
  <si>
    <t>Demontáž povlakových podlahovin lepených ručně bez podložky</t>
  </si>
  <si>
    <t>1677348037</t>
  </si>
  <si>
    <t>https://podminky.urs.cz/item/CS_URS_2025_01/776201811</t>
  </si>
  <si>
    <t>"m.č. 1.02" 4,6</t>
  </si>
  <si>
    <t>124</t>
  </si>
  <si>
    <t>776410811</t>
  </si>
  <si>
    <t>Demontáž soklíků nebo lišt pryžových nebo plastových</t>
  </si>
  <si>
    <t>-949751052</t>
  </si>
  <si>
    <t>https://podminky.urs.cz/item/CS_URS_2025_01/776410811</t>
  </si>
  <si>
    <t>"m.č. 1.01" 13,9-(1,64+1,0+1,1)</t>
  </si>
  <si>
    <t>"m.č. 1.02" 9,4-(0,8+1,0)</t>
  </si>
  <si>
    <t>"m.č. 1.07" 19,1-(1,6*2+1,0*2+1,1+1,0)</t>
  </si>
  <si>
    <t>125</t>
  </si>
  <si>
    <t>776201R11</t>
  </si>
  <si>
    <t>Demontáž koberce - již provedeno - neoceňovat (suť se započítává do likvidace)</t>
  </si>
  <si>
    <t>355255033</t>
  </si>
  <si>
    <t>"m.č. 1.03" 13,77</t>
  </si>
  <si>
    <t>"m.č. 1.08" 32,64</t>
  </si>
  <si>
    <t>781</t>
  </si>
  <si>
    <t>Dokončovací práce - obklady</t>
  </si>
  <si>
    <t>126</t>
  </si>
  <si>
    <t>781121011</t>
  </si>
  <si>
    <t>Příprava podkladu před provedením obkladu nátěr penetrační na stěnu</t>
  </si>
  <si>
    <t>-765599743</t>
  </si>
  <si>
    <t>https://podminky.urs.cz/item/CS_URS_2025_01/781121011</t>
  </si>
  <si>
    <t>6,4*2,0+0,4</t>
  </si>
  <si>
    <t>-(0,75*0,805+1,0*2,0)</t>
  </si>
  <si>
    <t>10,0*2,0</t>
  </si>
  <si>
    <t>-1,0*2,0</t>
  </si>
  <si>
    <t>(3,1+1,3)*0,6</t>
  </si>
  <si>
    <t>127</t>
  </si>
  <si>
    <t>781472214</t>
  </si>
  <si>
    <t>Montáž keramických obkladů stěn lepených cementovým flexibilním lepidlem hladkých přes 4 do 6 ks/m2</t>
  </si>
  <si>
    <t>1484560235</t>
  </si>
  <si>
    <t>https://podminky.urs.cz/item/CS_URS_2025_01/781472214</t>
  </si>
  <si>
    <t>128</t>
  </si>
  <si>
    <t>5976180R</t>
  </si>
  <si>
    <t>obklad keramický 600x300 mm, glazovaný, slinutý, mechanicky odolný, specifikace dle standardů</t>
  </si>
  <si>
    <t>-293469209</t>
  </si>
  <si>
    <t>31,236*1,1 'Přepočtené koeficientem množství</t>
  </si>
  <si>
    <t>129</t>
  </si>
  <si>
    <t>781492211</t>
  </si>
  <si>
    <t>Obklad - dokončující práce montáž profilu lepeného flexibilním cementovým lepidlem rohového</t>
  </si>
  <si>
    <t>-603641706</t>
  </si>
  <si>
    <t>https://podminky.urs.cz/item/CS_URS_2025_01/781492211</t>
  </si>
  <si>
    <t>"m.č. 2.04" 0,3+1,085+0,8</t>
  </si>
  <si>
    <t>"m.č. 2.06" 2,0*2</t>
  </si>
  <si>
    <t>130</t>
  </si>
  <si>
    <t>781492221</t>
  </si>
  <si>
    <t>Obklad - dokončující práce montáž profilu lepeného flexibilním cementovým lepidlem vanového</t>
  </si>
  <si>
    <t>-107675022</t>
  </si>
  <si>
    <t>https://podminky.urs.cz/item/CS_URS_2025_01/781492221</t>
  </si>
  <si>
    <t>"m.č. 2.06" 1,885+0,8+0,6</t>
  </si>
  <si>
    <t>131</t>
  </si>
  <si>
    <t>781492251</t>
  </si>
  <si>
    <t>Obklad - dokončující práce montáž profilu lepeného flexibilním cementovým lepidlem ukončovacího</t>
  </si>
  <si>
    <t>-561180519</t>
  </si>
  <si>
    <t>https://podminky.urs.cz/item/CS_URS_2025_01/781492251</t>
  </si>
  <si>
    <t>"m.č. 2.04" 6,4-(1,0+0,75)</t>
  </si>
  <si>
    <t>132</t>
  </si>
  <si>
    <t>1941600R</t>
  </si>
  <si>
    <t>lišta ukončovací, specifikace dle PD</t>
  </si>
  <si>
    <t>468012503</t>
  </si>
  <si>
    <t>"vanový" 3,285</t>
  </si>
  <si>
    <t>"rohový" 6,185</t>
  </si>
  <si>
    <t>"ukončovací" 13,65</t>
  </si>
  <si>
    <t>23,12*1,05 'Přepočtené koeficientem množství</t>
  </si>
  <si>
    <t>133</t>
  </si>
  <si>
    <t>781495115</t>
  </si>
  <si>
    <t>Obklad - dokončující práce ostatní práce spárování silikonem</t>
  </si>
  <si>
    <t>260969974</t>
  </si>
  <si>
    <t>https://podminky.urs.cz/item/CS_URS_2025_01/781495115</t>
  </si>
  <si>
    <t>kouty</t>
  </si>
  <si>
    <t>"m.č. 2.04" 2,0*4</t>
  </si>
  <si>
    <t>"m.č. 2.06" 2,0*6</t>
  </si>
  <si>
    <t>"m.č. 2.08" 0,6</t>
  </si>
  <si>
    <t>obklad/dlažba</t>
  </si>
  <si>
    <t>dveře</t>
  </si>
  <si>
    <t>2,0*2*2</t>
  </si>
  <si>
    <t>134</t>
  </si>
  <si>
    <t>781131112</t>
  </si>
  <si>
    <t>Izolace stěny pod obklad izolace nátěrem nebo stěrkou ve dvou vrstvách</t>
  </si>
  <si>
    <t>907928971</t>
  </si>
  <si>
    <t>https://podminky.urs.cz/item/CS_URS_2025_01/781131112</t>
  </si>
  <si>
    <t>"dřez" 2,0*0,6</t>
  </si>
  <si>
    <t>135</t>
  </si>
  <si>
    <t>781131241</t>
  </si>
  <si>
    <t>Izolace stěny pod obklad izolace těsnícími izolačními pásy vnitřní kout</t>
  </si>
  <si>
    <t>-1624016969</t>
  </si>
  <si>
    <t>https://podminky.urs.cz/item/CS_URS_2025_01/781131241</t>
  </si>
  <si>
    <t>136</t>
  </si>
  <si>
    <t>781131242</t>
  </si>
  <si>
    <t>Izolace stěny pod obklad izolace těsnícími izolačními pásy vnější roh</t>
  </si>
  <si>
    <t>51726387</t>
  </si>
  <si>
    <t>https://podminky.urs.cz/item/CS_URS_2025_01/781131242</t>
  </si>
  <si>
    <t>137</t>
  </si>
  <si>
    <t>998781312</t>
  </si>
  <si>
    <t>Přesun hmot pro obklady keramické stanovený procentní sazbou (%) z ceny vodorovná dopravní vzdálenost do 50 m ruční (bez užití mechanizace) v objektech výšky přes 6 do 12 m</t>
  </si>
  <si>
    <t>1837877307</t>
  </si>
  <si>
    <t>https://podminky.urs.cz/item/CS_URS_2025_01/998781312</t>
  </si>
  <si>
    <t>784</t>
  </si>
  <si>
    <t>Dokončovací práce - malby a tapety</t>
  </si>
  <si>
    <t>138</t>
  </si>
  <si>
    <t>784161R01</t>
  </si>
  <si>
    <t>Oprava lokálních trhlin v malbách stropu v rozsahu opravované plochy do 10%</t>
  </si>
  <si>
    <t>-1384890064</t>
  </si>
  <si>
    <t>"m.č. 2.01" 3,21*(3,435+0,35)</t>
  </si>
  <si>
    <t>"m.č. 2.05" 1,82*(1,081+0,34)</t>
  </si>
  <si>
    <t>"m.č. 2.07" 4,615*(1,695+0,155)</t>
  </si>
  <si>
    <t>139</t>
  </si>
  <si>
    <t>784121001</t>
  </si>
  <si>
    <t>Oškrabání malby v místnostech výšky do 3,80 m</t>
  </si>
  <si>
    <t>-482256329</t>
  </si>
  <si>
    <t>https://podminky.urs.cz/item/CS_URS_2025_01/784121001</t>
  </si>
  <si>
    <t>"otlučené stěny z 15%" 284,36*0,85</t>
  </si>
  <si>
    <t>"stropy" 73,864</t>
  </si>
  <si>
    <t>140</t>
  </si>
  <si>
    <t>784121011</t>
  </si>
  <si>
    <t>Rozmývání podkladu po oškrabání malby v místnostech výšky do 3,80 m</t>
  </si>
  <si>
    <t>-143535270</t>
  </si>
  <si>
    <t>https://podminky.urs.cz/item/CS_URS_2025_01/784121011</t>
  </si>
  <si>
    <t>141</t>
  </si>
  <si>
    <t>784181101</t>
  </si>
  <si>
    <t>Penetrace podkladu jednonásobná základní akrylátová bezbarvá v místnostech výšky do 3,80 m</t>
  </si>
  <si>
    <t>-1870597763</t>
  </si>
  <si>
    <t>https://podminky.urs.cz/item/CS_URS_2025_01/784181101</t>
  </si>
  <si>
    <t>Poznámka k položce:_x000D_
výměra spočtena dle metodiky ÚRS, tj otvory do 4m2 se neodečítají, jejich ostění a nadpraží se nepřičítá</t>
  </si>
  <si>
    <t>stěny</t>
  </si>
  <si>
    <t>-(1,62*2,7)</t>
  </si>
  <si>
    <t>-(1,6*2,65*2)</t>
  </si>
  <si>
    <t>-(1,62*2,65*2)</t>
  </si>
  <si>
    <t>odpočet obkladů</t>
  </si>
  <si>
    <t>-31,236</t>
  </si>
  <si>
    <t>stropy omítané</t>
  </si>
  <si>
    <t>73,864</t>
  </si>
  <si>
    <t>stropy SDK</t>
  </si>
  <si>
    <t>3,711+8,29+3,21*(0,7)+1,135*0,7</t>
  </si>
  <si>
    <t>142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</si>
  <si>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</si>
  <si>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</si>
  <si>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</si>
  <si>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https://podminky.urs.cz/item/CS_URS_2025_01/784211101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</si>
  <si>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</si>
  <si>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</si>
  <si>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</si>
  <si>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</si>
  <si>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</si>
  <si>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</si>
  <si>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</si>
  <si>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</si>
  <si>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Hadice kondenzátu Ø=25 mm, dodávka a montáž</t>
  </si>
  <si>
    <t>bm</t>
  </si>
  <si>
    <t>1.02</t>
  </si>
  <si>
    <t>Opravy odpadního potrubí plastového vsazení odbočky</t>
  </si>
  <si>
    <t>ks</t>
  </si>
  <si>
    <t>1.03</t>
  </si>
  <si>
    <t>HT50 vč. tvarovek, dodávka a montáž</t>
  </si>
  <si>
    <t>1.04</t>
  </si>
  <si>
    <t>objímka instalační pevná dvoušroubová DN 50</t>
  </si>
  <si>
    <t>1.05</t>
  </si>
  <si>
    <t>HT110 vč. tvarovek, dodávka a montáž</t>
  </si>
  <si>
    <t>1.06</t>
  </si>
  <si>
    <t>objímka instalační pevná dvoušroubová DN 110</t>
  </si>
  <si>
    <t>1.07</t>
  </si>
  <si>
    <t>Vyměření přípojek na potrubí vyvedení a upevnění odpadních výpustek DN 50</t>
  </si>
  <si>
    <t>1.08</t>
  </si>
  <si>
    <t>Vyměření přípojek na potrubí vyvedení a upevnění odpadních výpustek DN 110</t>
  </si>
  <si>
    <t>1.09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</si>
  <si>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</si>
  <si>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</si>
  <si>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</si>
  <si>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</si>
  <si>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</si>
  <si>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</si>
  <si>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</si>
  <si>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</si>
  <si>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</si>
  <si>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</si>
  <si>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</si>
  <si>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</si>
  <si>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</si>
  <si>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</si>
  <si>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</si>
  <si>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</si>
  <si>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</si>
  <si>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</si>
  <si>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</si>
  <si>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</si>
  <si>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</si>
  <si>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</si>
  <si>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400 mm</t>
  </si>
  <si>
    <t>3.03</t>
  </si>
  <si>
    <t>Sprchové vaničky litý mramor obdélníková 1100x900 mm</t>
  </si>
  <si>
    <t>3.04</t>
  </si>
  <si>
    <t>Rohový sprchový kout s výplní čirého skla, posuvný systém otevírání, 1100x900 mm</t>
  </si>
  <si>
    <t>3.05</t>
  </si>
  <si>
    <t>Obdélníková vana smaltovaná ocel 1700x800 mm</t>
  </si>
  <si>
    <t>3.06</t>
  </si>
  <si>
    <t>Dřezy bez výtokových armatur jednoduché se zápachovou uzávěrkou nerezové</t>
  </si>
  <si>
    <t>3.07</t>
  </si>
  <si>
    <t>Umyvadlová stojánková baterie páková s výpustí, dodávka a montáž</t>
  </si>
  <si>
    <t>3.08</t>
  </si>
  <si>
    <t>Dřezová stojánková baterie páková s výpustí, dodávka a montáž</t>
  </si>
  <si>
    <t>3.09</t>
  </si>
  <si>
    <t>Baterie sprchové montáž nástěnných baterií s nastavitelnou výškou sprchy</t>
  </si>
  <si>
    <t>3.10</t>
  </si>
  <si>
    <t>Baterie sprchová páková včetně sprchové soupravy 150mm chrom</t>
  </si>
  <si>
    <t>3.11</t>
  </si>
  <si>
    <t>Baterie vanová páková bez sprchového setu chrom</t>
  </si>
  <si>
    <t>3.12</t>
  </si>
  <si>
    <t>Vanový automat včetně zápachové uzávěrky DN40</t>
  </si>
  <si>
    <t>3.13</t>
  </si>
  <si>
    <t>Ventily odpadní pro zařizovací předměty dřezové s přepadem G 6/4"</t>
  </si>
  <si>
    <t>3.14</t>
  </si>
  <si>
    <t>Zápachové uzávěrky zařizovacích předmětů pro umyvadla DN 40</t>
  </si>
  <si>
    <t>3.15</t>
  </si>
  <si>
    <t>Zápachové uzávěrky zařizovacích předmětů pro dřezy DN 40/50</t>
  </si>
  <si>
    <t>3.16</t>
  </si>
  <si>
    <t>Zápachové uzávěrky zařizovacích předmětů pro vany sprchových koutů s kulovým kloubem na odtoku DN 40/50</t>
  </si>
  <si>
    <t>3.17</t>
  </si>
  <si>
    <t>Elektrický sviclý ohřívač vody objem 120l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</si>
  <si>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</si>
  <si>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</si>
  <si>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</si>
  <si>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</si>
  <si>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</si>
  <si>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</si>
  <si>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</si>
  <si>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</si>
  <si>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</si>
  <si>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</si>
  <si>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Ventilátor do potrubí radiální Ø 100 mm, plastový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</si>
  <si>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</si>
  <si>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</si>
  <si>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</si>
  <si>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odtahový s tukových a uhlíkovýcm filtrem, max. výkon 300 m3/hod</t>
  </si>
  <si>
    <t>Montáž ostatních zařízení uzavírací klapky do kruhového potrubí bez příruby, průměru do 110 mm</t>
  </si>
  <si>
    <t>klapka kruhová zpětná Pz D 110mm; samotížná</t>
  </si>
  <si>
    <t>1.08.1</t>
  </si>
  <si>
    <t>klapka kruhová zpětná Pz D 100mm; samotížná</t>
  </si>
  <si>
    <t>Montáž spiro potrubí průměru D 100 mm, vč. tvarovek</t>
  </si>
  <si>
    <t>1.10</t>
  </si>
  <si>
    <t>Spiro potrbí z pozinku D 100 mm</t>
  </si>
  <si>
    <t>1.11</t>
  </si>
  <si>
    <t>Montáž spiro potrubí průměru D 110 mm, vč. tvarovek</t>
  </si>
  <si>
    <t>1.12</t>
  </si>
  <si>
    <t>Spiro potrbí z pozinku D 110 mm</t>
  </si>
  <si>
    <t>1.13</t>
  </si>
  <si>
    <t>Montáž potrubí ohebného kruhového izolovaného minerální vatou zAl folie, průměru přes 100 do 200 mm</t>
  </si>
  <si>
    <t>1.14</t>
  </si>
  <si>
    <t>hadice ohebná z Al s tepelnou izolací 25mm, délka 10m D 100mm</t>
  </si>
  <si>
    <t>1.15</t>
  </si>
  <si>
    <t>Závěs kruhového potrubí pomocí objímky, kotvené do betonu průměru potrubí přes 100 do 200 mm</t>
  </si>
  <si>
    <t>1.16</t>
  </si>
  <si>
    <t>Vyvložkování stávajících komínových nebo větracích průduchů nerezovými vložkami pevnými, včetně ukončení komínu komínového tělesa výšky 3 m světlý průměr vložky do 100 mm</t>
  </si>
  <si>
    <t>1.17</t>
  </si>
  <si>
    <t>Vyvložkování stávajících komínových nebo větracích průduchů nerezovými vložkami pevnými, včetně ukončení komínu svislého kouřovodu výšky 3 m Příplatek k cenám za každý další i započatý metr výšky</t>
  </si>
  <si>
    <t>1.18</t>
  </si>
  <si>
    <t>Protipožární ochrana vzduchotechnického potrubí prostup kruhového potrubí stěnou, průměru potrubí do 110 mm</t>
  </si>
  <si>
    <t>VYT - Vytápění</t>
  </si>
  <si>
    <t xml:space="preserve">731 - Ústřední vytápění - kotelny   </t>
  </si>
  <si>
    <t xml:space="preserve">732 - Ústřední vytápění - strojovny   </t>
  </si>
  <si>
    <t xml:space="preserve">733 - Ústřední vytápění - rozvodné potrubí   </t>
  </si>
  <si>
    <t xml:space="preserve">734 - Ústřední vytápění - armatury   </t>
  </si>
  <si>
    <t xml:space="preserve">735 - Ústřední vytápění - otopná tělesa   </t>
  </si>
  <si>
    <t>731</t>
  </si>
  <si>
    <t xml:space="preserve">Ústřední vytápění - kotelny   </t>
  </si>
  <si>
    <t>731244305</t>
  </si>
  <si>
    <t>Kotel ocelový závěsný na plyn kondenzační o výkonu 4,9-20,7 kW s integrovaným zásobníkem TV</t>
  </si>
  <si>
    <t>https://podminky.urs.cz/item/CS_URS_2025_01/731244305</t>
  </si>
  <si>
    <t>731810401</t>
  </si>
  <si>
    <t>Nucený odtah spalin dvoutrubkový pro kondenzační kotel vodorovný 80 mm přívod vzduchu přes stěnu</t>
  </si>
  <si>
    <t>https://podminky.urs.cz/item/CS_URS_2025_01/731810401</t>
  </si>
  <si>
    <t>731810431</t>
  </si>
  <si>
    <t>Nucený odtah spalin dvoutrubkový pro kondenzační kotel svislý 80 odvod spalin přes šikmou střechu</t>
  </si>
  <si>
    <t>https://podminky.urs.cz/item/CS_URS_2025_01/731810431</t>
  </si>
  <si>
    <t>731810441</t>
  </si>
  <si>
    <t>Prodloužení odděleného potrubí pro kondenzační kotel průměru 80 mm</t>
  </si>
  <si>
    <t>https://podminky.urs.cz/item/CS_URS_2025_01/731810441</t>
  </si>
  <si>
    <t>731810462</t>
  </si>
  <si>
    <t>Rozdělovač odtahů spalin pro kondenzační kotel připojení na kotli průměru 80/125 mm</t>
  </si>
  <si>
    <t>https://podminky.urs.cz/item/CS_URS_2025_01/731810462</t>
  </si>
  <si>
    <t>998731122</t>
  </si>
  <si>
    <t>Přesun hmot tonážní pro kotelny ruční v objektech v přes 6 do 12 m</t>
  </si>
  <si>
    <t>https://podminky.urs.cz/item/CS_URS_2025_01/998731122</t>
  </si>
  <si>
    <t>732</t>
  </si>
  <si>
    <t xml:space="preserve">Ústřední vytápění - strojovny   </t>
  </si>
  <si>
    <t>732291811</t>
  </si>
  <si>
    <t>Demontáž tělesa topného elektrického 220/380 V výkon do 3500 W</t>
  </si>
  <si>
    <t>https://podminky.urs.cz/item/CS_URS_2025_01/732291811</t>
  </si>
  <si>
    <t>998732122</t>
  </si>
  <si>
    <t>Přesun hmot tonážní pro strojovny ruční v objektech v přes 6 do 12 m</t>
  </si>
  <si>
    <t>https://podminky.urs.cz/item/CS_URS_2025_01/998732122</t>
  </si>
  <si>
    <t>733</t>
  </si>
  <si>
    <t xml:space="preserve">Ústřední vytápění - rozvodné potrubí   </t>
  </si>
  <si>
    <t>733222102</t>
  </si>
  <si>
    <t>Potrubí měděné polotvrdé spojované měkkým pájením D 15x1 mm</t>
  </si>
  <si>
    <t>https://podminky.urs.cz/item/CS_URS_2025_01/733222102</t>
  </si>
  <si>
    <t>733222103</t>
  </si>
  <si>
    <t>Potrubí měděné polotvrdé spojované měkkým pájením D 18x1 mm</t>
  </si>
  <si>
    <t>https://podminky.urs.cz/item/CS_URS_2025_01/733222103</t>
  </si>
  <si>
    <t>733222104</t>
  </si>
  <si>
    <t>Potrubí měděné polotvrdé spojované měkkým pájením D 22x1 mm</t>
  </si>
  <si>
    <t>https://podminky.urs.cz/item/CS_URS_2025_01/733222104</t>
  </si>
  <si>
    <t>733291101</t>
  </si>
  <si>
    <t>Zkouška těsnosti potrubí měděné D do 35x1,5</t>
  </si>
  <si>
    <t>https://podminky.urs.cz/item/CS_URS_2025_01/733291101</t>
  </si>
  <si>
    <t>733811231</t>
  </si>
  <si>
    <t>Ochrana potrubí ústředního vytápění termoizolačními trubicemi z PE tl přes 9 do 13 mm DN do 22 mm</t>
  </si>
  <si>
    <t>https://podminky.urs.cz/item/CS_URS_2025_01/733811231</t>
  </si>
  <si>
    <t>998733122</t>
  </si>
  <si>
    <t>Přesun hmot tonážní pro rozvody potrubí ruční v objektech v přes 6 do 12 m</t>
  </si>
  <si>
    <t>https://podminky.urs.cz/item/CS_URS_2025_01/998733122</t>
  </si>
  <si>
    <t>734</t>
  </si>
  <si>
    <t xml:space="preserve">Ústřední vytápění - armatury   </t>
  </si>
  <si>
    <t>734163442</t>
  </si>
  <si>
    <t>Filtr DN 20 PN 40 do 400°C z uhlíkové oceli s vypouštěcí přírubou</t>
  </si>
  <si>
    <t>https://podminky.urs.cz/item/CS_URS_2025_01/734163442</t>
  </si>
  <si>
    <t>734221682</t>
  </si>
  <si>
    <t>Termostatická hlavice kapalinová PN 10 do 110°C otopných těles VK</t>
  </si>
  <si>
    <t>https://podminky.urs.cz/item/CS_URS_2025_01/734221682</t>
  </si>
  <si>
    <t>734242413</t>
  </si>
  <si>
    <t>Ventil závitový zpětný přímý G 3/4 PN 16 do 110°C</t>
  </si>
  <si>
    <t>https://podminky.urs.cz/item/CS_URS_2025_01/734242413</t>
  </si>
  <si>
    <t>734261234</t>
  </si>
  <si>
    <t>Šroubení topenářské přímé G 3/4 PN 16 do 120°C</t>
  </si>
  <si>
    <t>https://podminky.urs.cz/item/CS_URS_2025_01/734261234</t>
  </si>
  <si>
    <t>734261402</t>
  </si>
  <si>
    <t>Armatura připojovací rohová G 1/2x18 PN 10 do 110°C radiátorů typu VK</t>
  </si>
  <si>
    <t>https://podminky.urs.cz/item/CS_URS_2025_01/734261402</t>
  </si>
  <si>
    <t>734271144</t>
  </si>
  <si>
    <t>Šoupátko závitové uzavírací G 3/4 PN 16 do 80°C</t>
  </si>
  <si>
    <t>https://podminky.urs.cz/item/CS_URS_2025_01/734271144</t>
  </si>
  <si>
    <t>998734122</t>
  </si>
  <si>
    <t>Přesun hmot tonážní pro armatury ruční v objektech v přes 6 do 12 m</t>
  </si>
  <si>
    <t>https://podminky.urs.cz/item/CS_URS_2025_01/998734122</t>
  </si>
  <si>
    <t>735</t>
  </si>
  <si>
    <t xml:space="preserve">Ústřední vytápění - otopná tělesa   </t>
  </si>
  <si>
    <t>735152571</t>
  </si>
  <si>
    <t>Otopné těleso panelové VK dvoudeskové 2 přídavné přestupní plochy výška/délka 700/400 mm výkon 759 W</t>
  </si>
  <si>
    <t>https://podminky.urs.cz/item/CS_URS_2025_01/735152571</t>
  </si>
  <si>
    <t>735152576</t>
  </si>
  <si>
    <t>Otopné těleso panelové VK dvoudeskové 2 přídavné přestupní plochy výška/délka 700/900 mm výkon 1707 W</t>
  </si>
  <si>
    <t>https://podminky.urs.cz/item/CS_URS_2025_01/735152576</t>
  </si>
  <si>
    <t>735152678</t>
  </si>
  <si>
    <t>Otopné těleso panelové VK třídeskové 3 přídavné přestupní plochy výška/délka 700/1100 mm výkon 2995 W</t>
  </si>
  <si>
    <t>https://podminky.urs.cz/item/CS_URS_2025_01/735152678</t>
  </si>
  <si>
    <t>735160144</t>
  </si>
  <si>
    <t>Otopné těleso trubkové teplovodní výška/délka 1 820/750 mm</t>
  </si>
  <si>
    <t>https://podminky.urs.cz/item/CS_URS_2025_01/735160144</t>
  </si>
  <si>
    <t>998735122</t>
  </si>
  <si>
    <t>Přesun hmot tonážní pro otopná tělesa ruční v objektech v přes 6 do 12 m</t>
  </si>
  <si>
    <t>https://podminky.urs.cz/item/CS_URS_2025_01/998735122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</si>
  <si>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</si>
  <si>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</si>
  <si>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</si>
  <si>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</si>
  <si>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</si>
  <si>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</si>
  <si>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1.1</t>
  </si>
  <si>
    <t>Cu 22x1,0 vč. tvarovek, dodávka a montáž</t>
  </si>
  <si>
    <t xml:space="preserve">kotvení </t>
  </si>
  <si>
    <t>2.1</t>
  </si>
  <si>
    <t>objímka šroubová pro Cu 22x1,0 dodávka a montáž</t>
  </si>
  <si>
    <t>armatury a doplňky</t>
  </si>
  <si>
    <t>3.1</t>
  </si>
  <si>
    <t>KK DN20, dodávka a montáž</t>
  </si>
  <si>
    <t>Poznámka k položce:_x000D_
před kotlem</t>
  </si>
  <si>
    <t>3.2</t>
  </si>
  <si>
    <t>KK DN25, dodávka a montáž</t>
  </si>
  <si>
    <t>Poznámka k položce:_x000D_
před plynoměrem</t>
  </si>
  <si>
    <t>3.3</t>
  </si>
  <si>
    <t>KK DN25 s protipožární armaturou dodávka a montáž</t>
  </si>
  <si>
    <t>Poznámka k položce:_x000D_
za plynoměrem</t>
  </si>
  <si>
    <t>ostatní</t>
  </si>
  <si>
    <t>4.1</t>
  </si>
  <si>
    <t>žlutý nátěr potrubí</t>
  </si>
  <si>
    <t>4.2</t>
  </si>
  <si>
    <t>zkouška pevnosti</t>
  </si>
  <si>
    <t>kpl</t>
  </si>
  <si>
    <t>4.3</t>
  </si>
  <si>
    <t>zkouška těsnosti</t>
  </si>
  <si>
    <t>4.4</t>
  </si>
  <si>
    <t>zkouška provozuschopnosti</t>
  </si>
  <si>
    <t>EL - Elektroinstalace</t>
  </si>
  <si>
    <t>EL1 - Elektroinstalace</t>
  </si>
  <si>
    <t>EL1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</si>
  <si>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</si>
  <si>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</si>
  <si>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</si>
  <si>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</si>
  <si>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</si>
  <si>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</si>
  <si>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</si>
  <si>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</si>
  <si>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</si>
  <si>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přepínač střídavý</t>
  </si>
  <si>
    <t>EL006</t>
  </si>
  <si>
    <t>Tlačítkový ovladač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</si>
  <si>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</si>
  <si>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</si>
  <si>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</si>
  <si>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</si>
  <si>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</si>
  <si>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</si>
  <si>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</si>
  <si>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v R-slabo</t>
  </si>
  <si>
    <t>EL011</t>
  </si>
  <si>
    <t>Zásuvka STA</t>
  </si>
  <si>
    <t>EL012</t>
  </si>
  <si>
    <t>Zásuvka LAN</t>
  </si>
  <si>
    <t>EL013</t>
  </si>
  <si>
    <t>KU68</t>
  </si>
  <si>
    <t>EL014</t>
  </si>
  <si>
    <t>Svítidlo A</t>
  </si>
  <si>
    <t>EL015</t>
  </si>
  <si>
    <t>Svítidlo B</t>
  </si>
  <si>
    <t>EL016</t>
  </si>
  <si>
    <t>Objímka E27</t>
  </si>
  <si>
    <t>EL017</t>
  </si>
  <si>
    <t>požární čidlo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</si>
  <si>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</si>
  <si>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</si>
  <si>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</si>
  <si>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</si>
  <si>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</si>
  <si>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</si>
  <si>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</si>
  <si>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</si>
  <si>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</si>
  <si>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</si>
  <si>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EL023</t>
  </si>
  <si>
    <t>koax</t>
  </si>
  <si>
    <t>EL024</t>
  </si>
  <si>
    <t>UTP cat 6</t>
  </si>
  <si>
    <t>EL025</t>
  </si>
  <si>
    <t>rozvaděč R1</t>
  </si>
  <si>
    <t>EL026</t>
  </si>
  <si>
    <t>rozvaděč slaboproudu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</si>
  <si>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</si>
  <si>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</si>
  <si>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</si>
  <si>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</si>
  <si>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</si>
  <si>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</si>
  <si>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</si>
  <si>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</si>
  <si>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</si>
  <si>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</si>
  <si>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</si>
  <si>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</si>
  <si>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</si>
  <si>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</si>
  <si>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</si>
  <si>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</si>
  <si>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</si>
  <si>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přípomoc reviznímu technikovi</t>
  </si>
  <si>
    <t>hod</t>
  </si>
  <si>
    <t>EL036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</si>
  <si>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</si>
  <si>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</si>
  <si>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</si>
  <si>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</si>
  <si>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</si>
  <si>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</si>
  <si>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</si>
  <si>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</si>
  <si>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</si>
  <si>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</si>
  <si>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011514000</t>
  </si>
  <si>
    <t>Stavebně-technický průzkum</t>
  </si>
  <si>
    <t>Kč</t>
  </si>
  <si>
    <t>1024</t>
  </si>
  <si>
    <t>-1004186946</t>
  </si>
  <si>
    <t>https://podminky.urs.cz/item/CS_URS_2025_01/011514000</t>
  </si>
  <si>
    <t>Poznámka k položce:_x000D_
přizvání statika k prohlídce skutečného stavu</t>
  </si>
  <si>
    <t>013254000</t>
  </si>
  <si>
    <t>Dokumentace skutečného provedení stavby</t>
  </si>
  <si>
    <t>201508841</t>
  </si>
  <si>
    <t>https://podminky.urs.cz/item/CS_URS_2025_01/013254000</t>
  </si>
  <si>
    <t>VRN3</t>
  </si>
  <si>
    <t>Zařízení staveniště</t>
  </si>
  <si>
    <t>030001000</t>
  </si>
  <si>
    <t>2109593826</t>
  </si>
  <si>
    <t>https://podminky.urs.cz/item/CS_URS_2025_01/030001000</t>
  </si>
  <si>
    <t>031303000</t>
  </si>
  <si>
    <t>Náklady na zábor</t>
  </si>
  <si>
    <t>666225598</t>
  </si>
  <si>
    <t>https://podminky.urs.cz/item/CS_URS_2025_01/031303000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</si>
  <si>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</si>
  <si>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</si>
  <si>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</si>
  <si>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</si>
  <si>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</si>
  <si>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https://podminky.urs.cz/item/CS_URS_2025_01/045002000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</si>
  <si>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</si>
  <si>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</si>
  <si>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</si>
  <si>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</si>
  <si>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</si>
  <si>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https://podminky.urs.cz/item/CS_URS_2025_01/062002000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</si>
  <si>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</si>
  <si>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</si>
  <si>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</si>
  <si>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</si>
  <si>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</si>
  <si>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</si>
  <si>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https://podminky.urs.cz/item/CS_URS_2025_01/071002000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</si>
  <si>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</si>
  <si>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</si>
  <si>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</si>
  <si>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</si>
  <si>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</si>
  <si>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</si>
  <si>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https://podminky.urs.cz/item/CS_URS_2025_01/073002000</t>
  </si>
  <si>
    <t>VRN9</t>
  </si>
  <si>
    <t>Ostatní náklady</t>
  </si>
  <si>
    <t>091403000</t>
  </si>
  <si>
    <t>Práce na památkovém objektu</t>
  </si>
  <si>
    <t>206732317</t>
  </si>
  <si>
    <t>https://podminky.urs.cz/item/CS_URS_2025_01/091403000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</si>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</sst>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44" fontId="55" fillId="0" borderId="1" xfId="2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4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634111114" TargetMode="External"/><Relationship Id="rId18" Type="http://schemas.openxmlformats.org/officeDocument/2006/relationships/hyperlink" Target="https://podminky.urs.cz/item/CS_URS_2025_01/971033431" TargetMode="External"/><Relationship Id="rId26" Type="http://schemas.openxmlformats.org/officeDocument/2006/relationships/hyperlink" Target="https://podminky.urs.cz/item/CS_URS_2025_01/965081213" TargetMode="External"/><Relationship Id="rId39" Type="http://schemas.openxmlformats.org/officeDocument/2006/relationships/hyperlink" Target="https://podminky.urs.cz/item/CS_URS_2025_01/725210821" TargetMode="External"/><Relationship Id="rId21" Type="http://schemas.openxmlformats.org/officeDocument/2006/relationships/hyperlink" Target="https://podminky.urs.cz/item/CS_URS_2025_01/977151123" TargetMode="External"/><Relationship Id="rId34" Type="http://schemas.openxmlformats.org/officeDocument/2006/relationships/hyperlink" Target="https://podminky.urs.cz/item/CS_URS_2025_01/997013607" TargetMode="External"/><Relationship Id="rId42" Type="http://schemas.openxmlformats.org/officeDocument/2006/relationships/hyperlink" Target="https://podminky.urs.cz/item/CS_URS_2025_01/763121449" TargetMode="External"/><Relationship Id="rId47" Type="http://schemas.openxmlformats.org/officeDocument/2006/relationships/hyperlink" Target="https://podminky.urs.cz/item/CS_URS_2025_01/763131765" TargetMode="External"/><Relationship Id="rId50" Type="http://schemas.openxmlformats.org/officeDocument/2006/relationships/hyperlink" Target="https://podminky.urs.cz/item/CS_URS_2025_01/763231912" TargetMode="External"/><Relationship Id="rId55" Type="http://schemas.openxmlformats.org/officeDocument/2006/relationships/hyperlink" Target="https://podminky.urs.cz/item/CS_URS_2025_01/767646411" TargetMode="External"/><Relationship Id="rId63" Type="http://schemas.openxmlformats.org/officeDocument/2006/relationships/hyperlink" Target="https://podminky.urs.cz/item/CS_URS_2025_01/771591112" TargetMode="External"/><Relationship Id="rId68" Type="http://schemas.openxmlformats.org/officeDocument/2006/relationships/hyperlink" Target="https://podminky.urs.cz/item/CS_URS_2025_01/998771312" TargetMode="External"/><Relationship Id="rId76" Type="http://schemas.openxmlformats.org/officeDocument/2006/relationships/hyperlink" Target="https://podminky.urs.cz/item/CS_URS_2025_01/775591926" TargetMode="External"/><Relationship Id="rId84" Type="http://schemas.openxmlformats.org/officeDocument/2006/relationships/hyperlink" Target="https://podminky.urs.cz/item/CS_URS_2025_01/781492251" TargetMode="External"/><Relationship Id="rId89" Type="http://schemas.openxmlformats.org/officeDocument/2006/relationships/hyperlink" Target="https://podminky.urs.cz/item/CS_URS_2025_01/998781312" TargetMode="External"/><Relationship Id="rId7" Type="http://schemas.openxmlformats.org/officeDocument/2006/relationships/hyperlink" Target="https://podminky.urs.cz/item/CS_URS_2025_01/612135101" TargetMode="External"/><Relationship Id="rId71" Type="http://schemas.openxmlformats.org/officeDocument/2006/relationships/hyperlink" Target="https://podminky.urs.cz/item/CS_URS_2025_01/775591911" TargetMode="External"/><Relationship Id="rId92" Type="http://schemas.openxmlformats.org/officeDocument/2006/relationships/hyperlink" Target="https://podminky.urs.cz/item/CS_URS_2025_01/784181101" TargetMode="External"/><Relationship Id="rId2" Type="http://schemas.openxmlformats.org/officeDocument/2006/relationships/hyperlink" Target="https://podminky.urs.cz/item/CS_URS_2025_01/342241161" TargetMode="External"/><Relationship Id="rId16" Type="http://schemas.openxmlformats.org/officeDocument/2006/relationships/hyperlink" Target="https://podminky.urs.cz/item/CS_URS_2025_01/974031664" TargetMode="External"/><Relationship Id="rId29" Type="http://schemas.openxmlformats.org/officeDocument/2006/relationships/hyperlink" Target="https://podminky.urs.cz/item/CS_URS_2025_01/952901111" TargetMode="External"/><Relationship Id="rId11" Type="http://schemas.openxmlformats.org/officeDocument/2006/relationships/hyperlink" Target="https://podminky.urs.cz/item/CS_URS_2025_01/612311131" TargetMode="External"/><Relationship Id="rId24" Type="http://schemas.openxmlformats.org/officeDocument/2006/relationships/hyperlink" Target="https://podminky.urs.cz/item/CS_URS_2025_01/978059541" TargetMode="External"/><Relationship Id="rId32" Type="http://schemas.openxmlformats.org/officeDocument/2006/relationships/hyperlink" Target="https://podminky.urs.cz/item/CS_URS_2025_01/997013509" TargetMode="External"/><Relationship Id="rId37" Type="http://schemas.openxmlformats.org/officeDocument/2006/relationships/hyperlink" Target="https://podminky.urs.cz/item/CS_URS_2025_01/998018002" TargetMode="External"/><Relationship Id="rId40" Type="http://schemas.openxmlformats.org/officeDocument/2006/relationships/hyperlink" Target="https://podminky.urs.cz/item/CS_URS_2025_01/725310823" TargetMode="External"/><Relationship Id="rId45" Type="http://schemas.openxmlformats.org/officeDocument/2006/relationships/hyperlink" Target="https://podminky.urs.cz/item/CS_URS_2025_01/763164531" TargetMode="External"/><Relationship Id="rId53" Type="http://schemas.openxmlformats.org/officeDocument/2006/relationships/hyperlink" Target="https://podminky.urs.cz/item/CS_URS_2025_01/998763512" TargetMode="External"/><Relationship Id="rId58" Type="http://schemas.openxmlformats.org/officeDocument/2006/relationships/hyperlink" Target="https://podminky.urs.cz/item/CS_URS_2025_01/771574414" TargetMode="External"/><Relationship Id="rId66" Type="http://schemas.openxmlformats.org/officeDocument/2006/relationships/hyperlink" Target="https://podminky.urs.cz/item/CS_URS_2025_01/771591264" TargetMode="External"/><Relationship Id="rId74" Type="http://schemas.openxmlformats.org/officeDocument/2006/relationships/hyperlink" Target="https://podminky.urs.cz/item/CS_URS_2025_01/775591921" TargetMode="External"/><Relationship Id="rId79" Type="http://schemas.openxmlformats.org/officeDocument/2006/relationships/hyperlink" Target="https://podminky.urs.cz/item/CS_URS_2025_01/776410811" TargetMode="External"/><Relationship Id="rId87" Type="http://schemas.openxmlformats.org/officeDocument/2006/relationships/hyperlink" Target="https://podminky.urs.cz/item/CS_URS_2025_01/781131241" TargetMode="External"/><Relationship Id="rId5" Type="http://schemas.openxmlformats.org/officeDocument/2006/relationships/hyperlink" Target="https://podminky.urs.cz/item/CS_URS_2025_01/619996117" TargetMode="External"/><Relationship Id="rId61" Type="http://schemas.openxmlformats.org/officeDocument/2006/relationships/hyperlink" Target="https://podminky.urs.cz/item/CS_URS_2025_01/771161021" TargetMode="External"/><Relationship Id="rId82" Type="http://schemas.openxmlformats.org/officeDocument/2006/relationships/hyperlink" Target="https://podminky.urs.cz/item/CS_URS_2025_01/781492211" TargetMode="External"/><Relationship Id="rId90" Type="http://schemas.openxmlformats.org/officeDocument/2006/relationships/hyperlink" Target="https://podminky.urs.cz/item/CS_URS_2025_01/784121001" TargetMode="External"/><Relationship Id="rId19" Type="http://schemas.openxmlformats.org/officeDocument/2006/relationships/hyperlink" Target="https://podminky.urs.cz/item/CS_URS_2025_01/967031132" TargetMode="External"/><Relationship Id="rId14" Type="http://schemas.openxmlformats.org/officeDocument/2006/relationships/hyperlink" Target="https://podminky.urs.cz/item/CS_URS_2025_01/949101112" TargetMode="External"/><Relationship Id="rId22" Type="http://schemas.openxmlformats.org/officeDocument/2006/relationships/hyperlink" Target="https://podminky.urs.cz/item/CS_URS_2025_01/968062455" TargetMode="External"/><Relationship Id="rId27" Type="http://schemas.openxmlformats.org/officeDocument/2006/relationships/hyperlink" Target="https://podminky.urs.cz/item/CS_URS_2025_01/965081312" TargetMode="External"/><Relationship Id="rId30" Type="http://schemas.openxmlformats.org/officeDocument/2006/relationships/hyperlink" Target="https://podminky.urs.cz/item/CS_URS_2025_01/997013213" TargetMode="External"/><Relationship Id="rId35" Type="http://schemas.openxmlformats.org/officeDocument/2006/relationships/hyperlink" Target="https://podminky.urs.cz/item/CS_URS_2025_01/997013601" TargetMode="External"/><Relationship Id="rId43" Type="http://schemas.openxmlformats.org/officeDocument/2006/relationships/hyperlink" Target="https://podminky.urs.cz/item/CS_URS_2025_01/763131411" TargetMode="External"/><Relationship Id="rId48" Type="http://schemas.openxmlformats.org/officeDocument/2006/relationships/hyperlink" Target="https://podminky.urs.cz/item/CS_URS_2025_01/763131712" TargetMode="External"/><Relationship Id="rId56" Type="http://schemas.openxmlformats.org/officeDocument/2006/relationships/hyperlink" Target="https://podminky.urs.cz/item/CS_URS_2025_01/998767312" TargetMode="External"/><Relationship Id="rId64" Type="http://schemas.openxmlformats.org/officeDocument/2006/relationships/hyperlink" Target="https://podminky.urs.cz/item/CS_URS_2025_01/771591241" TargetMode="External"/><Relationship Id="rId69" Type="http://schemas.openxmlformats.org/officeDocument/2006/relationships/hyperlink" Target="https://podminky.urs.cz/item/CS_URS_2024_01/775511R39" TargetMode="External"/><Relationship Id="rId77" Type="http://schemas.openxmlformats.org/officeDocument/2006/relationships/hyperlink" Target="https://podminky.urs.cz/item/CS_URS_2025_01/998775312" TargetMode="External"/><Relationship Id="rId8" Type="http://schemas.openxmlformats.org/officeDocument/2006/relationships/hyperlink" Target="https://podminky.urs.cz/item/CS_URS_2025_01/612315412" TargetMode="External"/><Relationship Id="rId51" Type="http://schemas.openxmlformats.org/officeDocument/2006/relationships/hyperlink" Target="https://podminky.urs.cz/item/CS_URS_2025_01/763172378" TargetMode="External"/><Relationship Id="rId72" Type="http://schemas.openxmlformats.org/officeDocument/2006/relationships/hyperlink" Target="https://podminky.urs.cz/item/CS_URS_2025_01/775591913" TargetMode="External"/><Relationship Id="rId80" Type="http://schemas.openxmlformats.org/officeDocument/2006/relationships/hyperlink" Target="https://podminky.urs.cz/item/CS_URS_2025_01/781121011" TargetMode="External"/><Relationship Id="rId85" Type="http://schemas.openxmlformats.org/officeDocument/2006/relationships/hyperlink" Target="https://podminky.urs.cz/item/CS_URS_2025_01/781495115" TargetMode="External"/><Relationship Id="rId93" Type="http://schemas.openxmlformats.org/officeDocument/2006/relationships/hyperlink" Target="https://podminky.urs.cz/item/CS_URS_2025_01/784211101" TargetMode="External"/><Relationship Id="rId3" Type="http://schemas.openxmlformats.org/officeDocument/2006/relationships/hyperlink" Target="https://podminky.urs.cz/item/CS_URS_2025_01/346244354" TargetMode="External"/><Relationship Id="rId12" Type="http://schemas.openxmlformats.org/officeDocument/2006/relationships/hyperlink" Target="https://podminky.urs.cz/item/CS_URS_2025_01/631311116" TargetMode="External"/><Relationship Id="rId17" Type="http://schemas.openxmlformats.org/officeDocument/2006/relationships/hyperlink" Target="https://podminky.urs.cz/item/CS_URS_2025_01/971033331" TargetMode="External"/><Relationship Id="rId25" Type="http://schemas.openxmlformats.org/officeDocument/2006/relationships/hyperlink" Target="https://podminky.urs.cz/item/CS_URS_2025_01/978013141" TargetMode="External"/><Relationship Id="rId33" Type="http://schemas.openxmlformats.org/officeDocument/2006/relationships/hyperlink" Target="https://podminky.urs.cz/item/CS_URS_2025_01/997013603" TargetMode="External"/><Relationship Id="rId38" Type="http://schemas.openxmlformats.org/officeDocument/2006/relationships/hyperlink" Target="https://podminky.urs.cz/item/CS_URS_2025_01/725110811" TargetMode="External"/><Relationship Id="rId46" Type="http://schemas.openxmlformats.org/officeDocument/2006/relationships/hyperlink" Target="https://podminky.urs.cz/item/CS_URS_2025_01/763131761" TargetMode="External"/><Relationship Id="rId59" Type="http://schemas.openxmlformats.org/officeDocument/2006/relationships/hyperlink" Target="https://podminky.urs.cz/item/CS_URS_2025_01/771577211" TargetMode="External"/><Relationship Id="rId67" Type="http://schemas.openxmlformats.org/officeDocument/2006/relationships/hyperlink" Target="https://podminky.urs.cz/item/CS_URS_2025_01/771591115" TargetMode="External"/><Relationship Id="rId20" Type="http://schemas.openxmlformats.org/officeDocument/2006/relationships/hyperlink" Target="https://podminky.urs.cz/item/CS_URS_2025_01/977151118" TargetMode="External"/><Relationship Id="rId41" Type="http://schemas.openxmlformats.org/officeDocument/2006/relationships/hyperlink" Target="https://podminky.urs.cz/item/CS_URS_2025_01/725820801" TargetMode="External"/><Relationship Id="rId54" Type="http://schemas.openxmlformats.org/officeDocument/2006/relationships/hyperlink" Target="https://podminky.urs.cz/item/CS_URS_2025_01/998766312" TargetMode="External"/><Relationship Id="rId62" Type="http://schemas.openxmlformats.org/officeDocument/2006/relationships/hyperlink" Target="https://podminky.urs.cz/item/CS_URS_2025_01/771161011" TargetMode="External"/><Relationship Id="rId70" Type="http://schemas.openxmlformats.org/officeDocument/2006/relationships/hyperlink" Target="https://podminky.urs.cz/item/CS_URS_2025_01/775413401" TargetMode="External"/><Relationship Id="rId75" Type="http://schemas.openxmlformats.org/officeDocument/2006/relationships/hyperlink" Target="https://podminky.urs.cz/item/CS_URS_2025_01/775591922" TargetMode="External"/><Relationship Id="rId83" Type="http://schemas.openxmlformats.org/officeDocument/2006/relationships/hyperlink" Target="https://podminky.urs.cz/item/CS_URS_2025_01/781492221" TargetMode="External"/><Relationship Id="rId88" Type="http://schemas.openxmlformats.org/officeDocument/2006/relationships/hyperlink" Target="https://podminky.urs.cz/item/CS_URS_2025_01/781131242" TargetMode="External"/><Relationship Id="rId91" Type="http://schemas.openxmlformats.org/officeDocument/2006/relationships/hyperlink" Target="https://podminky.urs.cz/item/CS_URS_2025_01/784121011" TargetMode="External"/><Relationship Id="rId1" Type="http://schemas.openxmlformats.org/officeDocument/2006/relationships/hyperlink" Target="https://podminky.urs.cz/item/CS_URS_2025_01/310239211" TargetMode="External"/><Relationship Id="rId6" Type="http://schemas.openxmlformats.org/officeDocument/2006/relationships/hyperlink" Target="https://podminky.urs.cz/item/CS_URS_2025_01/619996137" TargetMode="External"/><Relationship Id="rId15" Type="http://schemas.openxmlformats.org/officeDocument/2006/relationships/hyperlink" Target="https://podminky.urs.cz/item/CS_URS_2025_01/977332112" TargetMode="External"/><Relationship Id="rId23" Type="http://schemas.openxmlformats.org/officeDocument/2006/relationships/hyperlink" Target="https://podminky.urs.cz/item/CS_URS_2025_01/968062456" TargetMode="External"/><Relationship Id="rId28" Type="http://schemas.openxmlformats.org/officeDocument/2006/relationships/hyperlink" Target="https://podminky.urs.cz/item/CS_URS_2025_01/965082923" TargetMode="External"/><Relationship Id="rId36" Type="http://schemas.openxmlformats.org/officeDocument/2006/relationships/hyperlink" Target="https://podminky.urs.cz/item/CS_URS_2025_01/997013631" TargetMode="External"/><Relationship Id="rId49" Type="http://schemas.openxmlformats.org/officeDocument/2006/relationships/hyperlink" Target="https://podminky.urs.cz/item/CS_URS_2025_01/763131722" TargetMode="External"/><Relationship Id="rId57" Type="http://schemas.openxmlformats.org/officeDocument/2006/relationships/hyperlink" Target="https://podminky.urs.cz/item/CS_URS_2025_01/771121011" TargetMode="External"/><Relationship Id="rId10" Type="http://schemas.openxmlformats.org/officeDocument/2006/relationships/hyperlink" Target="https://podminky.urs.cz/item/CS_URS_2025_01/612131121" TargetMode="External"/><Relationship Id="rId31" Type="http://schemas.openxmlformats.org/officeDocument/2006/relationships/hyperlink" Target="https://podminky.urs.cz/item/CS_URS_2025_01/997013501" TargetMode="External"/><Relationship Id="rId44" Type="http://schemas.openxmlformats.org/officeDocument/2006/relationships/hyperlink" Target="https://podminky.urs.cz/item/CS_URS_2025_01/763131451" TargetMode="External"/><Relationship Id="rId52" Type="http://schemas.openxmlformats.org/officeDocument/2006/relationships/hyperlink" Target="https://podminky.urs.cz/item/CS_URS_2025_01/763131911" TargetMode="External"/><Relationship Id="rId60" Type="http://schemas.openxmlformats.org/officeDocument/2006/relationships/hyperlink" Target="https://podminky.urs.cz/item/CS_URS_2025_01/771474113" TargetMode="External"/><Relationship Id="rId65" Type="http://schemas.openxmlformats.org/officeDocument/2006/relationships/hyperlink" Target="https://podminky.urs.cz/item/CS_URS_2025_01/771591242" TargetMode="External"/><Relationship Id="rId73" Type="http://schemas.openxmlformats.org/officeDocument/2006/relationships/hyperlink" Target="https://podminky.urs.cz/item/CS_URS_2025_01/775591920" TargetMode="External"/><Relationship Id="rId78" Type="http://schemas.openxmlformats.org/officeDocument/2006/relationships/hyperlink" Target="https://podminky.urs.cz/item/CS_URS_2025_01/776201811" TargetMode="External"/><Relationship Id="rId81" Type="http://schemas.openxmlformats.org/officeDocument/2006/relationships/hyperlink" Target="https://podminky.urs.cz/item/CS_URS_2025_01/781472214" TargetMode="External"/><Relationship Id="rId86" Type="http://schemas.openxmlformats.org/officeDocument/2006/relationships/hyperlink" Target="https://podminky.urs.cz/item/CS_URS_2025_01/781131112" TargetMode="External"/><Relationship Id="rId94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619991001" TargetMode="External"/><Relationship Id="rId9" Type="http://schemas.openxmlformats.org/officeDocument/2006/relationships/hyperlink" Target="https://podminky.urs.cz/item/CS_URS_2025_01/61231545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732122" TargetMode="External"/><Relationship Id="rId13" Type="http://schemas.openxmlformats.org/officeDocument/2006/relationships/hyperlink" Target="https://podminky.urs.cz/item/CS_URS_2025_01/733811231" TargetMode="External"/><Relationship Id="rId18" Type="http://schemas.openxmlformats.org/officeDocument/2006/relationships/hyperlink" Target="https://podminky.urs.cz/item/CS_URS_2025_01/734261234" TargetMode="External"/><Relationship Id="rId26" Type="http://schemas.openxmlformats.org/officeDocument/2006/relationships/hyperlink" Target="https://podminky.urs.cz/item/CS_URS_2025_01/998735122" TargetMode="External"/><Relationship Id="rId3" Type="http://schemas.openxmlformats.org/officeDocument/2006/relationships/hyperlink" Target="https://podminky.urs.cz/item/CS_URS_2025_01/731810431" TargetMode="External"/><Relationship Id="rId21" Type="http://schemas.openxmlformats.org/officeDocument/2006/relationships/hyperlink" Target="https://podminky.urs.cz/item/CS_URS_2025_01/998734122" TargetMode="External"/><Relationship Id="rId7" Type="http://schemas.openxmlformats.org/officeDocument/2006/relationships/hyperlink" Target="https://podminky.urs.cz/item/CS_URS_2025_01/732291811" TargetMode="External"/><Relationship Id="rId12" Type="http://schemas.openxmlformats.org/officeDocument/2006/relationships/hyperlink" Target="https://podminky.urs.cz/item/CS_URS_2025_01/733291101" TargetMode="External"/><Relationship Id="rId17" Type="http://schemas.openxmlformats.org/officeDocument/2006/relationships/hyperlink" Target="https://podminky.urs.cz/item/CS_URS_2025_01/734242413" TargetMode="External"/><Relationship Id="rId25" Type="http://schemas.openxmlformats.org/officeDocument/2006/relationships/hyperlink" Target="https://podminky.urs.cz/item/CS_URS_2025_01/735160144" TargetMode="External"/><Relationship Id="rId2" Type="http://schemas.openxmlformats.org/officeDocument/2006/relationships/hyperlink" Target="https://podminky.urs.cz/item/CS_URS_2025_01/731810401" TargetMode="External"/><Relationship Id="rId16" Type="http://schemas.openxmlformats.org/officeDocument/2006/relationships/hyperlink" Target="https://podminky.urs.cz/item/CS_URS_2025_01/734221682" TargetMode="External"/><Relationship Id="rId20" Type="http://schemas.openxmlformats.org/officeDocument/2006/relationships/hyperlink" Target="https://podminky.urs.cz/item/CS_URS_2025_01/734271144" TargetMode="External"/><Relationship Id="rId1" Type="http://schemas.openxmlformats.org/officeDocument/2006/relationships/hyperlink" Target="https://podminky.urs.cz/item/CS_URS_2025_01/731244305" TargetMode="External"/><Relationship Id="rId6" Type="http://schemas.openxmlformats.org/officeDocument/2006/relationships/hyperlink" Target="https://podminky.urs.cz/item/CS_URS_2025_01/998731122" TargetMode="External"/><Relationship Id="rId11" Type="http://schemas.openxmlformats.org/officeDocument/2006/relationships/hyperlink" Target="https://podminky.urs.cz/item/CS_URS_2025_01/733222104" TargetMode="External"/><Relationship Id="rId24" Type="http://schemas.openxmlformats.org/officeDocument/2006/relationships/hyperlink" Target="https://podminky.urs.cz/item/CS_URS_2025_01/735152678" TargetMode="External"/><Relationship Id="rId5" Type="http://schemas.openxmlformats.org/officeDocument/2006/relationships/hyperlink" Target="https://podminky.urs.cz/item/CS_URS_2025_01/731810462" TargetMode="External"/><Relationship Id="rId15" Type="http://schemas.openxmlformats.org/officeDocument/2006/relationships/hyperlink" Target="https://podminky.urs.cz/item/CS_URS_2025_01/734163442" TargetMode="External"/><Relationship Id="rId23" Type="http://schemas.openxmlformats.org/officeDocument/2006/relationships/hyperlink" Target="https://podminky.urs.cz/item/CS_URS_2025_01/735152576" TargetMode="External"/><Relationship Id="rId10" Type="http://schemas.openxmlformats.org/officeDocument/2006/relationships/hyperlink" Target="https://podminky.urs.cz/item/CS_URS_2025_01/733222103" TargetMode="External"/><Relationship Id="rId19" Type="http://schemas.openxmlformats.org/officeDocument/2006/relationships/hyperlink" Target="https://podminky.urs.cz/item/CS_URS_2025_01/734261402" TargetMode="External"/><Relationship Id="rId4" Type="http://schemas.openxmlformats.org/officeDocument/2006/relationships/hyperlink" Target="https://podminky.urs.cz/item/CS_URS_2025_01/731810441" TargetMode="External"/><Relationship Id="rId9" Type="http://schemas.openxmlformats.org/officeDocument/2006/relationships/hyperlink" Target="https://podminky.urs.cz/item/CS_URS_2025_01/733222102" TargetMode="External"/><Relationship Id="rId14" Type="http://schemas.openxmlformats.org/officeDocument/2006/relationships/hyperlink" Target="https://podminky.urs.cz/item/CS_URS_2025_01/998733122" TargetMode="External"/><Relationship Id="rId22" Type="http://schemas.openxmlformats.org/officeDocument/2006/relationships/hyperlink" Target="https://podminky.urs.cz/item/CS_URS_2025_01/735152571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73002000" TargetMode="External"/><Relationship Id="rId3" Type="http://schemas.openxmlformats.org/officeDocument/2006/relationships/hyperlink" Target="https://podminky.urs.cz/item/CS_URS_2025_01/030001000" TargetMode="External"/><Relationship Id="rId7" Type="http://schemas.openxmlformats.org/officeDocument/2006/relationships/hyperlink" Target="https://podminky.urs.cz/item/CS_URS_2025_01/071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5_01/011514000" TargetMode="External"/><Relationship Id="rId6" Type="http://schemas.openxmlformats.org/officeDocument/2006/relationships/hyperlink" Target="https://podminky.urs.cz/item/CS_URS_2025_01/062002000" TargetMode="External"/><Relationship Id="rId5" Type="http://schemas.openxmlformats.org/officeDocument/2006/relationships/hyperlink" Target="https://podminky.urs.cz/item/CS_URS_2025_01/045002000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s://podminky.urs.cz/item/CS_URS_2025_01/031303000" TargetMode="External"/><Relationship Id="rId9" Type="http://schemas.openxmlformats.org/officeDocument/2006/relationships/hyperlink" Target="https://podminky.urs.cz/item/CS_URS_2025_01/091403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6"/>
  <sheetViews>
    <sheetView showGridLines="0" tabSelected="1" workbookViewId="0">
      <selection activeCell="AR46" sqref="AR46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21"/>
      <c r="BE5" s="295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21"/>
      <c r="BE6" s="296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6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6"/>
      <c r="BS8" s="18" t="s">
        <v>6</v>
      </c>
    </row>
    <row r="9" spans="1:74" ht="14.45" customHeight="1" x14ac:dyDescent="0.2">
      <c r="B9" s="21"/>
      <c r="AR9" s="21"/>
      <c r="BE9" s="296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6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6"/>
      <c r="BS11" s="18" t="s">
        <v>6</v>
      </c>
    </row>
    <row r="12" spans="1:74" ht="6.95" customHeight="1" x14ac:dyDescent="0.2">
      <c r="B12" s="21"/>
      <c r="AR12" s="21"/>
      <c r="BE12" s="296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6"/>
      <c r="BS13" s="18" t="s">
        <v>6</v>
      </c>
    </row>
    <row r="14" spans="1:74" ht="12.75" x14ac:dyDescent="0.2">
      <c r="B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29</v>
      </c>
      <c r="AN14" s="30" t="s">
        <v>32</v>
      </c>
      <c r="AR14" s="21"/>
      <c r="BE14" s="296"/>
      <c r="BS14" s="18" t="s">
        <v>6</v>
      </c>
    </row>
    <row r="15" spans="1:74" ht="6.95" customHeight="1" x14ac:dyDescent="0.2">
      <c r="B15" s="21"/>
      <c r="AR15" s="21"/>
      <c r="BE15" s="296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6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6"/>
      <c r="BS17" s="18" t="s">
        <v>36</v>
      </c>
    </row>
    <row r="18" spans="2:71" ht="6.95" customHeight="1" x14ac:dyDescent="0.2">
      <c r="B18" s="21"/>
      <c r="AR18" s="21"/>
      <c r="BE18" s="296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6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6"/>
      <c r="BS20" s="18" t="s">
        <v>4</v>
      </c>
    </row>
    <row r="21" spans="2:71" ht="6.95" customHeight="1" x14ac:dyDescent="0.2">
      <c r="B21" s="21"/>
      <c r="AR21" s="21"/>
      <c r="BE21" s="296"/>
    </row>
    <row r="22" spans="2:71" ht="12" customHeight="1" x14ac:dyDescent="0.2">
      <c r="B22" s="21"/>
      <c r="D22" s="28" t="s">
        <v>39</v>
      </c>
      <c r="AR22" s="21"/>
      <c r="BE22" s="296"/>
    </row>
    <row r="23" spans="2:71" ht="47.25" customHeight="1" x14ac:dyDescent="0.2">
      <c r="B23" s="21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6"/>
    </row>
    <row r="24" spans="2:71" ht="6.95" customHeight="1" x14ac:dyDescent="0.2">
      <c r="B24" s="21"/>
      <c r="AR24" s="21"/>
      <c r="BE24" s="296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ROUND(AG56,2)</f>
        <v>0</v>
      </c>
      <c r="AL26" s="305"/>
      <c r="AM26" s="305"/>
      <c r="AN26" s="305"/>
      <c r="AO26" s="305"/>
      <c r="AR26" s="33"/>
      <c r="BE26" s="296"/>
    </row>
    <row r="27" spans="2:71" s="1" customFormat="1" ht="15" customHeight="1" x14ac:dyDescent="0.2">
      <c r="B27" s="33"/>
      <c r="D27" s="338"/>
      <c r="E27" s="340" t="s">
        <v>1653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1"/>
      <c r="AL27" s="340"/>
      <c r="AM27" s="340"/>
      <c r="AN27" s="342">
        <f>AQ56</f>
        <v>0</v>
      </c>
      <c r="AO27" s="343"/>
      <c r="AR27" s="33"/>
      <c r="BE27" s="296"/>
    </row>
    <row r="28" spans="2:71" s="1" customFormat="1" ht="11.25" customHeight="1" x14ac:dyDescent="0.2">
      <c r="B28" s="33"/>
      <c r="D28" s="338"/>
      <c r="E28" s="340" t="s">
        <v>1654</v>
      </c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  <c r="AH28" s="340"/>
      <c r="AI28" s="340"/>
      <c r="AJ28" s="340"/>
      <c r="AK28" s="341"/>
      <c r="AL28" s="340"/>
      <c r="AM28" s="340"/>
      <c r="AN28" s="344">
        <f>AK26-AN27</f>
        <v>0</v>
      </c>
      <c r="AO28" s="339"/>
      <c r="AR28" s="33"/>
      <c r="BE28" s="296"/>
    </row>
    <row r="29" spans="2:71" s="1" customFormat="1" ht="6.95" customHeight="1" x14ac:dyDescent="0.2">
      <c r="B29" s="33"/>
      <c r="AR29" s="33"/>
      <c r="BE29" s="296"/>
    </row>
    <row r="30" spans="2:71" s="1" customFormat="1" ht="12.75" x14ac:dyDescent="0.2">
      <c r="B30" s="33"/>
      <c r="L30" s="306" t="s">
        <v>42</v>
      </c>
      <c r="M30" s="306"/>
      <c r="N30" s="306"/>
      <c r="O30" s="306"/>
      <c r="P30" s="306"/>
      <c r="W30" s="306" t="s">
        <v>43</v>
      </c>
      <c r="X30" s="306"/>
      <c r="Y30" s="306"/>
      <c r="Z30" s="306"/>
      <c r="AA30" s="306"/>
      <c r="AB30" s="306"/>
      <c r="AC30" s="306"/>
      <c r="AD30" s="306"/>
      <c r="AE30" s="306"/>
      <c r="AK30" s="306" t="s">
        <v>44</v>
      </c>
      <c r="AL30" s="306"/>
      <c r="AM30" s="306"/>
      <c r="AN30" s="306"/>
      <c r="AO30" s="306"/>
      <c r="AR30" s="33"/>
      <c r="BE30" s="296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09">
        <v>0.21</v>
      </c>
      <c r="M31" s="308"/>
      <c r="N31" s="308"/>
      <c r="O31" s="308"/>
      <c r="P31" s="308"/>
      <c r="W31" s="307">
        <f>ROUND(AZ56,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7">
        <f>ROUND(AV56, 2)</f>
        <v>0</v>
      </c>
      <c r="AL31" s="308"/>
      <c r="AM31" s="308"/>
      <c r="AN31" s="308"/>
      <c r="AO31" s="308"/>
      <c r="AR31" s="37"/>
      <c r="BE31" s="297"/>
    </row>
    <row r="32" spans="2:71" s="2" customFormat="1" ht="14.45" customHeight="1" x14ac:dyDescent="0.2">
      <c r="B32" s="37"/>
      <c r="F32" s="28" t="s">
        <v>47</v>
      </c>
      <c r="L32" s="309">
        <v>0.12</v>
      </c>
      <c r="M32" s="308"/>
      <c r="N32" s="308"/>
      <c r="O32" s="308"/>
      <c r="P32" s="308"/>
      <c r="W32" s="307">
        <f>ROUND(BA56,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7">
        <f>ROUND(AW56, 2)</f>
        <v>0</v>
      </c>
      <c r="AL32" s="308"/>
      <c r="AM32" s="308"/>
      <c r="AN32" s="308"/>
      <c r="AO32" s="308"/>
      <c r="AR32" s="37"/>
      <c r="BE32" s="297"/>
    </row>
    <row r="33" spans="2:57" s="2" customFormat="1" ht="14.45" hidden="1" customHeight="1" x14ac:dyDescent="0.2">
      <c r="B33" s="37"/>
      <c r="F33" s="28" t="s">
        <v>48</v>
      </c>
      <c r="L33" s="309">
        <v>0.21</v>
      </c>
      <c r="M33" s="308"/>
      <c r="N33" s="308"/>
      <c r="O33" s="308"/>
      <c r="P33" s="308"/>
      <c r="W33" s="307">
        <f>ROUND(BB56,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7">
        <v>0</v>
      </c>
      <c r="AL33" s="308"/>
      <c r="AM33" s="308"/>
      <c r="AN33" s="308"/>
      <c r="AO33" s="308"/>
      <c r="AR33" s="37"/>
      <c r="BE33" s="297"/>
    </row>
    <row r="34" spans="2:57" s="2" customFormat="1" ht="14.45" hidden="1" customHeight="1" x14ac:dyDescent="0.2">
      <c r="B34" s="37"/>
      <c r="F34" s="28" t="s">
        <v>49</v>
      </c>
      <c r="L34" s="309">
        <v>0.12</v>
      </c>
      <c r="M34" s="308"/>
      <c r="N34" s="308"/>
      <c r="O34" s="308"/>
      <c r="P34" s="308"/>
      <c r="W34" s="307">
        <f>ROUND(BC56, 2)</f>
        <v>0</v>
      </c>
      <c r="X34" s="308"/>
      <c r="Y34" s="308"/>
      <c r="Z34" s="308"/>
      <c r="AA34" s="308"/>
      <c r="AB34" s="308"/>
      <c r="AC34" s="308"/>
      <c r="AD34" s="308"/>
      <c r="AE34" s="308"/>
      <c r="AK34" s="307">
        <v>0</v>
      </c>
      <c r="AL34" s="308"/>
      <c r="AM34" s="308"/>
      <c r="AN34" s="308"/>
      <c r="AO34" s="308"/>
      <c r="AR34" s="37"/>
      <c r="BE34" s="297"/>
    </row>
    <row r="35" spans="2:57" s="2" customFormat="1" ht="14.45" hidden="1" customHeight="1" x14ac:dyDescent="0.2">
      <c r="B35" s="37"/>
      <c r="F35" s="28" t="s">
        <v>50</v>
      </c>
      <c r="L35" s="309">
        <v>0</v>
      </c>
      <c r="M35" s="308"/>
      <c r="N35" s="308"/>
      <c r="O35" s="308"/>
      <c r="P35" s="308"/>
      <c r="W35" s="307">
        <f>ROUND(BD56, 2)</f>
        <v>0</v>
      </c>
      <c r="X35" s="308"/>
      <c r="Y35" s="308"/>
      <c r="Z35" s="308"/>
      <c r="AA35" s="308"/>
      <c r="AB35" s="308"/>
      <c r="AC35" s="308"/>
      <c r="AD35" s="308"/>
      <c r="AE35" s="308"/>
      <c r="AK35" s="307">
        <v>0</v>
      </c>
      <c r="AL35" s="308"/>
      <c r="AM35" s="308"/>
      <c r="AN35" s="308"/>
      <c r="AO35" s="308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3" t="s">
        <v>53</v>
      </c>
      <c r="Y37" s="311"/>
      <c r="Z37" s="311"/>
      <c r="AA37" s="311"/>
      <c r="AB37" s="311"/>
      <c r="AC37" s="40"/>
      <c r="AD37" s="40"/>
      <c r="AE37" s="40"/>
      <c r="AF37" s="40"/>
      <c r="AG37" s="40"/>
      <c r="AH37" s="40"/>
      <c r="AI37" s="40"/>
      <c r="AJ37" s="40"/>
      <c r="AK37" s="310">
        <f>SUM(AK26:AK35)</f>
        <v>0</v>
      </c>
      <c r="AL37" s="311"/>
      <c r="AM37" s="311"/>
      <c r="AN37" s="311"/>
      <c r="AO37" s="312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2024_01_18</v>
      </c>
      <c r="AR46" s="46"/>
    </row>
    <row r="47" spans="2:57" s="4" customFormat="1" ht="36.950000000000003" customHeight="1" x14ac:dyDescent="0.2">
      <c r="B47" s="47"/>
      <c r="C47" s="48" t="s">
        <v>16</v>
      </c>
      <c r="L47" s="273" t="str">
        <f>K6</f>
        <v>Rekonstrukce bytových jednotek MČ Zborovská 526/44, 15000 Praha 5, b.j.č. 6</v>
      </c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Zborovská 526/44, 15000 Praha 5</v>
      </c>
      <c r="AI49" s="28" t="s">
        <v>23</v>
      </c>
      <c r="AM49" s="275" t="str">
        <f>IF(AN8= "","",AN8)</f>
        <v>25. 4. 2025</v>
      </c>
      <c r="AN49" s="275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0" t="str">
        <f>IF(E17="","",E17)</f>
        <v>Boa projekt s.r.o.</v>
      </c>
      <c r="AN51" s="281"/>
      <c r="AO51" s="281"/>
      <c r="AP51" s="281"/>
      <c r="AR51" s="33"/>
      <c r="AS51" s="276" t="s">
        <v>55</v>
      </c>
      <c r="AT51" s="277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0" t="str">
        <f>IF(E20="","",E20)</f>
        <v xml:space="preserve"> </v>
      </c>
      <c r="AN52" s="281"/>
      <c r="AO52" s="281"/>
      <c r="AP52" s="281"/>
      <c r="AR52" s="33"/>
      <c r="AS52" s="278"/>
      <c r="AT52" s="279"/>
      <c r="BD52" s="54"/>
    </row>
    <row r="53" spans="1:91" s="1" customFormat="1" ht="10.9" customHeight="1" x14ac:dyDescent="0.2">
      <c r="B53" s="33"/>
      <c r="AR53" s="33"/>
      <c r="AS53" s="278"/>
      <c r="AT53" s="279"/>
      <c r="BD53" s="54"/>
    </row>
    <row r="54" spans="1:91" s="1" customFormat="1" ht="29.25" customHeight="1" x14ac:dyDescent="0.2">
      <c r="B54" s="33"/>
      <c r="C54" s="282" t="s">
        <v>56</v>
      </c>
      <c r="D54" s="283"/>
      <c r="E54" s="283"/>
      <c r="F54" s="283"/>
      <c r="G54" s="283"/>
      <c r="H54" s="55"/>
      <c r="I54" s="285" t="s">
        <v>57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4" t="s">
        <v>58</v>
      </c>
      <c r="AH54" s="283"/>
      <c r="AI54" s="283"/>
      <c r="AJ54" s="283"/>
      <c r="AK54" s="283"/>
      <c r="AL54" s="283"/>
      <c r="AM54" s="283"/>
      <c r="AN54" s="285" t="s">
        <v>59</v>
      </c>
      <c r="AO54" s="283"/>
      <c r="AP54" s="283"/>
      <c r="AQ54" s="337" t="s">
        <v>1652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3">
        <f>ROUND(AG57+AG64,2)</f>
        <v>0</v>
      </c>
      <c r="AH56" s="293"/>
      <c r="AI56" s="293"/>
      <c r="AJ56" s="293"/>
      <c r="AK56" s="293"/>
      <c r="AL56" s="293"/>
      <c r="AM56" s="293"/>
      <c r="AN56" s="294">
        <f t="shared" ref="AN56:AN64" si="0">SUM(AG56,AT56)</f>
        <v>0</v>
      </c>
      <c r="AO56" s="294"/>
      <c r="AP56" s="294"/>
      <c r="AQ56" s="63">
        <f>AQ57</f>
        <v>0</v>
      </c>
      <c r="AR56" s="60"/>
      <c r="AS56" s="64">
        <f>ROUND(AS57+AS64,2)</f>
        <v>0</v>
      </c>
      <c r="AT56" s="65">
        <f t="shared" ref="AT56:AT64" si="1">ROUND(SUM(AV56:AW56),2)</f>
        <v>0</v>
      </c>
      <c r="AU56" s="66">
        <f>ROUND(AU57+AU64,5)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ROUND(AZ57+AZ64,2)</f>
        <v>0</v>
      </c>
      <c r="BA56" s="65">
        <f>ROUND(BA57+BA64,2)</f>
        <v>0</v>
      </c>
      <c r="BB56" s="65">
        <f>ROUND(BB57+BB64,2)</f>
        <v>0</v>
      </c>
      <c r="BC56" s="65">
        <f>ROUND(BC57+BC64,2)</f>
        <v>0</v>
      </c>
      <c r="BD56" s="67">
        <f>ROUND(BD57+BD64,2)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89" t="s">
        <v>79</v>
      </c>
      <c r="E57" s="289"/>
      <c r="F57" s="289"/>
      <c r="G57" s="289"/>
      <c r="H57" s="289"/>
      <c r="I57" s="72"/>
      <c r="J57" s="289" t="s">
        <v>80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6">
        <f>ROUND(SUM(AG58:AG63),2)</f>
        <v>0</v>
      </c>
      <c r="AH57" s="287"/>
      <c r="AI57" s="287"/>
      <c r="AJ57" s="287"/>
      <c r="AK57" s="287"/>
      <c r="AL57" s="287"/>
      <c r="AM57" s="287"/>
      <c r="AN57" s="288">
        <f t="shared" si="0"/>
        <v>0</v>
      </c>
      <c r="AO57" s="287"/>
      <c r="AP57" s="287"/>
      <c r="AQ57" s="73">
        <f>SUM(AQ58:AQ63)</f>
        <v>0</v>
      </c>
      <c r="AR57" s="70"/>
      <c r="AS57" s="74">
        <f>ROUND(SUM(AS58:AS63),2)</f>
        <v>0</v>
      </c>
      <c r="AT57" s="75">
        <f t="shared" si="1"/>
        <v>0</v>
      </c>
      <c r="AU57" s="76">
        <f>ROUND(SUM(AU58:AU63),5)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ROUND(SUM(AZ58:AZ63),2)</f>
        <v>0</v>
      </c>
      <c r="BA57" s="75">
        <f>ROUND(SUM(BA58:BA63),2)</f>
        <v>0</v>
      </c>
      <c r="BB57" s="75">
        <f>ROUND(SUM(BB58:BB63),2)</f>
        <v>0</v>
      </c>
      <c r="BC57" s="75">
        <f>ROUND(SUM(BC58:BC63),2)</f>
        <v>0</v>
      </c>
      <c r="BD57" s="77">
        <f>ROUND(SUM(BD58:BD63),2)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2" t="s">
        <v>85</v>
      </c>
      <c r="F58" s="292"/>
      <c r="G58" s="292"/>
      <c r="H58" s="292"/>
      <c r="I58" s="292"/>
      <c r="J58" s="9"/>
      <c r="K58" s="292" t="s">
        <v>86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0">
        <f>'ARS - Stavební část'!J32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0">
        <f>'ARS - Stavební část'!U105</f>
        <v>0</v>
      </c>
      <c r="AR58" s="46"/>
      <c r="AS58" s="81">
        <v>0</v>
      </c>
      <c r="AT58" s="82">
        <f t="shared" si="1"/>
        <v>0</v>
      </c>
      <c r="AU58" s="83">
        <f>'ARS - Stavební část'!P105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2" t="s">
        <v>90</v>
      </c>
      <c r="F59" s="292"/>
      <c r="G59" s="292"/>
      <c r="H59" s="292"/>
      <c r="I59" s="292"/>
      <c r="J59" s="9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0">
        <f>'ZTI - Zdravotně technické...'!J32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2" t="s">
        <v>93</v>
      </c>
      <c r="F60" s="292"/>
      <c r="G60" s="292"/>
      <c r="H60" s="292"/>
      <c r="I60" s="292"/>
      <c r="J60" s="9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0">
        <f>'VZT - Vzduchotechnika'!J32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2" t="s">
        <v>96</v>
      </c>
      <c r="F61" s="292"/>
      <c r="G61" s="292"/>
      <c r="H61" s="292"/>
      <c r="I61" s="292"/>
      <c r="J61" s="9"/>
      <c r="K61" s="292" t="s">
        <v>97</v>
      </c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90">
        <f>'VYT - Vytápění'!J32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0">
        <f>'VYT - Vytápění'!U90</f>
        <v>0</v>
      </c>
      <c r="AR61" s="46"/>
      <c r="AS61" s="81">
        <v>0</v>
      </c>
      <c r="AT61" s="82">
        <f t="shared" si="1"/>
        <v>0</v>
      </c>
      <c r="AU61" s="83">
        <f>'VYT - Vytápění'!P90</f>
        <v>0</v>
      </c>
      <c r="AV61" s="82">
        <f>'VYT - Vytápění'!J35</f>
        <v>0</v>
      </c>
      <c r="AW61" s="82">
        <f>'VYT - Vytápění'!J36</f>
        <v>0</v>
      </c>
      <c r="AX61" s="82">
        <f>'VYT - Vytápění'!J37</f>
        <v>0</v>
      </c>
      <c r="AY61" s="82">
        <f>'VYT - Vytápění'!J38</f>
        <v>0</v>
      </c>
      <c r="AZ61" s="82">
        <f>'VYT - Vytápění'!F35</f>
        <v>0</v>
      </c>
      <c r="BA61" s="82">
        <f>'VYT - Vytápění'!F36</f>
        <v>0</v>
      </c>
      <c r="BB61" s="82">
        <f>'VYT - Vytápění'!F37</f>
        <v>0</v>
      </c>
      <c r="BC61" s="82">
        <f>'VYT - Vytápění'!F38</f>
        <v>0</v>
      </c>
      <c r="BD61" s="84">
        <f>'VYT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2" t="s">
        <v>99</v>
      </c>
      <c r="F62" s="292"/>
      <c r="G62" s="292"/>
      <c r="H62" s="292"/>
      <c r="I62" s="292"/>
      <c r="J62" s="9"/>
      <c r="K62" s="292" t="s">
        <v>100</v>
      </c>
      <c r="L62" s="292"/>
      <c r="M62" s="292"/>
      <c r="N62" s="292"/>
      <c r="O62" s="292"/>
      <c r="P62" s="292"/>
      <c r="Q62" s="292"/>
      <c r="R62" s="292"/>
      <c r="S62" s="292"/>
      <c r="T62" s="292"/>
      <c r="U62" s="292"/>
      <c r="V62" s="292"/>
      <c r="W62" s="292"/>
      <c r="X62" s="292"/>
      <c r="Y62" s="292"/>
      <c r="Z62" s="292"/>
      <c r="AA62" s="292"/>
      <c r="AB62" s="292"/>
      <c r="AC62" s="292"/>
      <c r="AD62" s="292"/>
      <c r="AE62" s="292"/>
      <c r="AF62" s="292"/>
      <c r="AG62" s="290">
        <f>'ZTP - Plynovod'!J32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80">
        <f>'ZTP - Plynovod'!U89</f>
        <v>0</v>
      </c>
      <c r="AR62" s="46"/>
      <c r="AS62" s="81">
        <v>0</v>
      </c>
      <c r="AT62" s="82">
        <f t="shared" si="1"/>
        <v>0</v>
      </c>
      <c r="AU62" s="83">
        <f>'ZTP - Plynovod'!P89</f>
        <v>0</v>
      </c>
      <c r="AV62" s="82">
        <f>'ZTP - Plynovod'!J35</f>
        <v>0</v>
      </c>
      <c r="AW62" s="82">
        <f>'ZTP - Plynovod'!J36</f>
        <v>0</v>
      </c>
      <c r="AX62" s="82">
        <f>'ZTP - Plynovod'!J37</f>
        <v>0</v>
      </c>
      <c r="AY62" s="82">
        <f>'ZTP - Plynovod'!J38</f>
        <v>0</v>
      </c>
      <c r="AZ62" s="82">
        <f>'ZTP - Plynovod'!F35</f>
        <v>0</v>
      </c>
      <c r="BA62" s="82">
        <f>'ZTP - Plynovod'!F36</f>
        <v>0</v>
      </c>
      <c r="BB62" s="82">
        <f>'ZTP - Plynovod'!F37</f>
        <v>0</v>
      </c>
      <c r="BC62" s="82">
        <f>'ZTP - Plynovod'!F38</f>
        <v>0</v>
      </c>
      <c r="BD62" s="84">
        <f>'ZTP - Plynovod'!F39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3" customFormat="1" ht="16.5" customHeight="1" x14ac:dyDescent="0.2">
      <c r="A63" s="79" t="s">
        <v>84</v>
      </c>
      <c r="B63" s="46"/>
      <c r="C63" s="9"/>
      <c r="D63" s="9"/>
      <c r="E63" s="292" t="s">
        <v>102</v>
      </c>
      <c r="F63" s="292"/>
      <c r="G63" s="292"/>
      <c r="H63" s="292"/>
      <c r="I63" s="292"/>
      <c r="J63" s="9"/>
      <c r="K63" s="292" t="s">
        <v>103</v>
      </c>
      <c r="L63" s="292"/>
      <c r="M63" s="292"/>
      <c r="N63" s="292"/>
      <c r="O63" s="292"/>
      <c r="P63" s="292"/>
      <c r="Q63" s="292"/>
      <c r="R63" s="292"/>
      <c r="S63" s="292"/>
      <c r="T63" s="292"/>
      <c r="U63" s="292"/>
      <c r="V63" s="292"/>
      <c r="W63" s="292"/>
      <c r="X63" s="292"/>
      <c r="Y63" s="292"/>
      <c r="Z63" s="292"/>
      <c r="AA63" s="292"/>
      <c r="AB63" s="292"/>
      <c r="AC63" s="292"/>
      <c r="AD63" s="292"/>
      <c r="AE63" s="292"/>
      <c r="AF63" s="292"/>
      <c r="AG63" s="290">
        <f>'EL - Elektroinstalace'!J32</f>
        <v>0</v>
      </c>
      <c r="AH63" s="291"/>
      <c r="AI63" s="291"/>
      <c r="AJ63" s="291"/>
      <c r="AK63" s="291"/>
      <c r="AL63" s="291"/>
      <c r="AM63" s="291"/>
      <c r="AN63" s="290">
        <f t="shared" si="0"/>
        <v>0</v>
      </c>
      <c r="AO63" s="291"/>
      <c r="AP63" s="291"/>
      <c r="AQ63" s="80">
        <f>'EL - Elektroinstalace'!U86</f>
        <v>0</v>
      </c>
      <c r="AR63" s="46"/>
      <c r="AS63" s="81">
        <v>0</v>
      </c>
      <c r="AT63" s="82">
        <f t="shared" si="1"/>
        <v>0</v>
      </c>
      <c r="AU63" s="83">
        <f>'EL - Elektroinstalace'!P86</f>
        <v>0</v>
      </c>
      <c r="AV63" s="82">
        <f>'EL - Elektroinstalace'!J35</f>
        <v>0</v>
      </c>
      <c r="AW63" s="82">
        <f>'EL - Elektroinstalace'!J36</f>
        <v>0</v>
      </c>
      <c r="AX63" s="82">
        <f>'EL - Elektroinstalace'!J37</f>
        <v>0</v>
      </c>
      <c r="AY63" s="82">
        <f>'EL - Elektroinstalace'!J38</f>
        <v>0</v>
      </c>
      <c r="AZ63" s="82">
        <f>'EL - Elektroinstalace'!F35</f>
        <v>0</v>
      </c>
      <c r="BA63" s="82">
        <f>'EL - Elektroinstalace'!F36</f>
        <v>0</v>
      </c>
      <c r="BB63" s="82">
        <f>'EL - Elektroinstalace'!F37</f>
        <v>0</v>
      </c>
      <c r="BC63" s="82">
        <f>'EL - Elektroinstalace'!F38</f>
        <v>0</v>
      </c>
      <c r="BD63" s="84">
        <f>'EL - Elektroinstalace'!F39</f>
        <v>0</v>
      </c>
      <c r="BT63" s="26" t="s">
        <v>88</v>
      </c>
      <c r="BV63" s="26" t="s">
        <v>77</v>
      </c>
      <c r="BW63" s="26" t="s">
        <v>104</v>
      </c>
      <c r="BX63" s="26" t="s">
        <v>83</v>
      </c>
      <c r="CL63" s="26" t="s">
        <v>19</v>
      </c>
    </row>
    <row r="64" spans="1:91" s="6" customFormat="1" ht="16.5" customHeight="1" x14ac:dyDescent="0.2">
      <c r="A64" s="79" t="s">
        <v>84</v>
      </c>
      <c r="B64" s="70"/>
      <c r="C64" s="71"/>
      <c r="D64" s="289" t="s">
        <v>105</v>
      </c>
      <c r="E64" s="289"/>
      <c r="F64" s="289"/>
      <c r="G64" s="289"/>
      <c r="H64" s="289"/>
      <c r="I64" s="72"/>
      <c r="J64" s="289" t="s">
        <v>106</v>
      </c>
      <c r="K64" s="289"/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288">
        <f>'VRN - Vedlejší rozpočtové...'!J30</f>
        <v>0</v>
      </c>
      <c r="AH64" s="287"/>
      <c r="AI64" s="287"/>
      <c r="AJ64" s="287"/>
      <c r="AK64" s="287"/>
      <c r="AL64" s="287"/>
      <c r="AM64" s="287"/>
      <c r="AN64" s="288">
        <f t="shared" si="0"/>
        <v>0</v>
      </c>
      <c r="AO64" s="287"/>
      <c r="AP64" s="287"/>
      <c r="AQ64" s="73">
        <v>0</v>
      </c>
      <c r="AR64" s="70"/>
      <c r="AS64" s="85">
        <v>0</v>
      </c>
      <c r="AT64" s="86">
        <f t="shared" si="1"/>
        <v>0</v>
      </c>
      <c r="AU64" s="87">
        <f>'VRN - Vedlejší rozpočtové...'!P86</f>
        <v>0</v>
      </c>
      <c r="AV64" s="86">
        <f>'VRN - Vedlejší rozpočtové...'!J33</f>
        <v>0</v>
      </c>
      <c r="AW64" s="86">
        <f>'VRN - Vedlejší rozpočtové...'!J34</f>
        <v>0</v>
      </c>
      <c r="AX64" s="86">
        <f>'VRN - Vedlejší rozpočtové...'!J35</f>
        <v>0</v>
      </c>
      <c r="AY64" s="86">
        <f>'VRN - Vedlejší rozpočtové...'!J36</f>
        <v>0</v>
      </c>
      <c r="AZ64" s="86">
        <f>'VRN - Vedlejší rozpočtové...'!F33</f>
        <v>0</v>
      </c>
      <c r="BA64" s="86">
        <f>'VRN - Vedlejší rozpočtové...'!F34</f>
        <v>0</v>
      </c>
      <c r="BB64" s="86">
        <f>'VRN - Vedlejší rozpočtové...'!F35</f>
        <v>0</v>
      </c>
      <c r="BC64" s="86">
        <f>'VRN - Vedlejší rozpočtové...'!F36</f>
        <v>0</v>
      </c>
      <c r="BD64" s="88">
        <f>'VRN - Vedlejší rozpočtové...'!F37</f>
        <v>0</v>
      </c>
      <c r="BT64" s="78" t="s">
        <v>82</v>
      </c>
      <c r="BV64" s="78" t="s">
        <v>77</v>
      </c>
      <c r="BW64" s="78" t="s">
        <v>108</v>
      </c>
      <c r="BX64" s="78" t="s">
        <v>5</v>
      </c>
      <c r="CL64" s="78" t="s">
        <v>19</v>
      </c>
      <c r="CM64" s="78" t="s">
        <v>82</v>
      </c>
    </row>
    <row r="65" spans="2:44" s="1" customFormat="1" ht="30" customHeight="1" x14ac:dyDescent="0.2">
      <c r="B65" s="33"/>
      <c r="AR65" s="33"/>
    </row>
    <row r="66" spans="2:44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33"/>
    </row>
  </sheetData>
  <sheetProtection algorithmName="SHA-512" hashValue="bNIyttrjS0ALKcGGMVS/PagSQd6Y5uSa3SS+1/xEOgfuA8HlzMmaue4arZkccQx3gZDhG+Hzm8h8CtCtBMWNJA==" saltValue="EI3NAZOwDHfO9TMKt7WbCA==" spinCount="100000" sheet="1" objects="1" scenarios="1" formatColumns="0" formatRows="0"/>
  <mergeCells count="70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4:AP64"/>
    <mergeCell ref="AG64:AM64"/>
    <mergeCell ref="D64:H64"/>
    <mergeCell ref="J64:AF64"/>
    <mergeCell ref="AG56:AM56"/>
    <mergeCell ref="AN56:AP56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VYT - Vytápění'!C2" display="/" xr:uid="{00000000-0004-0000-0000-000003000000}"/>
    <hyperlink ref="A62" location="'ZTP - Plynovod'!C2" display="/" xr:uid="{00000000-0004-0000-0000-000004000000}"/>
    <hyperlink ref="A63" location="'EL - Elektroinstalace'!C2" display="/" xr:uid="{00000000-0004-0000-0000-000005000000}"/>
    <hyperlink ref="A64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798"/>
  <sheetViews>
    <sheetView showGridLines="0" workbookViewId="0">
      <selection activeCell="AC119" sqref="AC11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113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ROUND(J105,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ROUND((SUM(BE105:BE797)),  2)</f>
        <v>0</v>
      </c>
      <c r="I35" s="92">
        <v>0.21</v>
      </c>
      <c r="J35" s="82">
        <f>ROUND(((SUM(BE105:BE797))*I35),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ROUND((SUM(BF105:BF797)),  2)</f>
        <v>0</v>
      </c>
      <c r="I36" s="92">
        <v>0.12</v>
      </c>
      <c r="J36" s="82">
        <f>ROUND(((SUM(BF105:BF797))*I36),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ROUND((SUM(BG105:BG797)),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ROUND((SUM(BH105:BH797)),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ROUND((SUM(BI105:BI797)),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ARS - Stavební část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J105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118</v>
      </c>
      <c r="E64" s="104"/>
      <c r="F64" s="104"/>
      <c r="G64" s="104"/>
      <c r="H64" s="104"/>
      <c r="I64" s="104"/>
      <c r="J64" s="105">
        <f>J106</f>
        <v>0</v>
      </c>
      <c r="L64" s="102"/>
    </row>
    <row r="65" spans="2:12" s="9" customFormat="1" ht="19.899999999999999" customHeight="1" x14ac:dyDescent="0.2">
      <c r="B65" s="106"/>
      <c r="D65" s="107" t="s">
        <v>119</v>
      </c>
      <c r="E65" s="108"/>
      <c r="F65" s="108"/>
      <c r="G65" s="108"/>
      <c r="H65" s="108"/>
      <c r="I65" s="108"/>
      <c r="J65" s="109">
        <f>J107</f>
        <v>0</v>
      </c>
      <c r="L65" s="106"/>
    </row>
    <row r="66" spans="2:12" s="9" customFormat="1" ht="19.899999999999999" customHeight="1" x14ac:dyDescent="0.2">
      <c r="B66" s="106"/>
      <c r="D66" s="107" t="s">
        <v>120</v>
      </c>
      <c r="E66" s="108"/>
      <c r="F66" s="108"/>
      <c r="G66" s="108"/>
      <c r="H66" s="108"/>
      <c r="I66" s="108"/>
      <c r="J66" s="109">
        <f>J127</f>
        <v>0</v>
      </c>
      <c r="L66" s="106"/>
    </row>
    <row r="67" spans="2:12" s="9" customFormat="1" ht="19.899999999999999" customHeight="1" x14ac:dyDescent="0.2">
      <c r="B67" s="106"/>
      <c r="D67" s="107" t="s">
        <v>121</v>
      </c>
      <c r="E67" s="108"/>
      <c r="F67" s="108"/>
      <c r="G67" s="108"/>
      <c r="H67" s="108"/>
      <c r="I67" s="108"/>
      <c r="J67" s="109">
        <f>J196</f>
        <v>0</v>
      </c>
      <c r="L67" s="106"/>
    </row>
    <row r="68" spans="2:12" s="9" customFormat="1" ht="19.899999999999999" customHeight="1" x14ac:dyDescent="0.2">
      <c r="B68" s="106"/>
      <c r="D68" s="107" t="s">
        <v>122</v>
      </c>
      <c r="E68" s="108"/>
      <c r="F68" s="108"/>
      <c r="G68" s="108"/>
      <c r="H68" s="108"/>
      <c r="I68" s="108"/>
      <c r="J68" s="109">
        <f>J336</f>
        <v>0</v>
      </c>
      <c r="L68" s="106"/>
    </row>
    <row r="69" spans="2:12" s="9" customFormat="1" ht="19.899999999999999" customHeight="1" x14ac:dyDescent="0.2">
      <c r="B69" s="106"/>
      <c r="D69" s="107" t="s">
        <v>123</v>
      </c>
      <c r="E69" s="108"/>
      <c r="F69" s="108"/>
      <c r="G69" s="108"/>
      <c r="H69" s="108"/>
      <c r="I69" s="108"/>
      <c r="J69" s="109">
        <f>J358</f>
        <v>0</v>
      </c>
      <c r="L69" s="106"/>
    </row>
    <row r="70" spans="2:12" s="8" customFormat="1" ht="24.95" customHeight="1" x14ac:dyDescent="0.2">
      <c r="B70" s="102"/>
      <c r="D70" s="103" t="s">
        <v>124</v>
      </c>
      <c r="E70" s="104"/>
      <c r="F70" s="104"/>
      <c r="G70" s="104"/>
      <c r="H70" s="104"/>
      <c r="I70" s="104"/>
      <c r="J70" s="105">
        <f>J361</f>
        <v>0</v>
      </c>
      <c r="L70" s="102"/>
    </row>
    <row r="71" spans="2:12" s="9" customFormat="1" ht="19.899999999999999" customHeight="1" x14ac:dyDescent="0.2">
      <c r="B71" s="106"/>
      <c r="D71" s="107" t="s">
        <v>125</v>
      </c>
      <c r="E71" s="108"/>
      <c r="F71" s="108"/>
      <c r="G71" s="108"/>
      <c r="H71" s="108"/>
      <c r="I71" s="108"/>
      <c r="J71" s="109">
        <f>J362</f>
        <v>0</v>
      </c>
      <c r="L71" s="106"/>
    </row>
    <row r="72" spans="2:12" s="9" customFormat="1" ht="19.899999999999999" customHeight="1" x14ac:dyDescent="0.2">
      <c r="B72" s="106"/>
      <c r="D72" s="107" t="s">
        <v>126</v>
      </c>
      <c r="E72" s="108"/>
      <c r="F72" s="108"/>
      <c r="G72" s="108"/>
      <c r="H72" s="108"/>
      <c r="I72" s="108"/>
      <c r="J72" s="109">
        <f>J364</f>
        <v>0</v>
      </c>
      <c r="L72" s="106"/>
    </row>
    <row r="73" spans="2:12" s="9" customFormat="1" ht="19.899999999999999" customHeight="1" x14ac:dyDescent="0.2">
      <c r="B73" s="106"/>
      <c r="D73" s="107" t="s">
        <v>127</v>
      </c>
      <c r="E73" s="108"/>
      <c r="F73" s="108"/>
      <c r="G73" s="108"/>
      <c r="H73" s="108"/>
      <c r="I73" s="108"/>
      <c r="J73" s="109">
        <f>J367</f>
        <v>0</v>
      </c>
      <c r="L73" s="106"/>
    </row>
    <row r="74" spans="2:12" s="9" customFormat="1" ht="19.899999999999999" customHeight="1" x14ac:dyDescent="0.2">
      <c r="B74" s="106"/>
      <c r="D74" s="107" t="s">
        <v>128</v>
      </c>
      <c r="E74" s="108"/>
      <c r="F74" s="108"/>
      <c r="G74" s="108"/>
      <c r="H74" s="108"/>
      <c r="I74" s="108"/>
      <c r="J74" s="109">
        <f>J369</f>
        <v>0</v>
      </c>
      <c r="L74" s="106"/>
    </row>
    <row r="75" spans="2:12" s="9" customFormat="1" ht="19.899999999999999" customHeight="1" x14ac:dyDescent="0.2">
      <c r="B75" s="106"/>
      <c r="D75" s="107" t="s">
        <v>129</v>
      </c>
      <c r="E75" s="108"/>
      <c r="F75" s="108"/>
      <c r="G75" s="108"/>
      <c r="H75" s="108"/>
      <c r="I75" s="108"/>
      <c r="J75" s="109">
        <f>J385</f>
        <v>0</v>
      </c>
      <c r="L75" s="106"/>
    </row>
    <row r="76" spans="2:12" s="9" customFormat="1" ht="19.899999999999999" customHeight="1" x14ac:dyDescent="0.2">
      <c r="B76" s="106"/>
      <c r="D76" s="107" t="s">
        <v>130</v>
      </c>
      <c r="E76" s="108"/>
      <c r="F76" s="108"/>
      <c r="G76" s="108"/>
      <c r="H76" s="108"/>
      <c r="I76" s="108"/>
      <c r="J76" s="109">
        <f>J387</f>
        <v>0</v>
      </c>
      <c r="L76" s="106"/>
    </row>
    <row r="77" spans="2:12" s="9" customFormat="1" ht="19.899999999999999" customHeight="1" x14ac:dyDescent="0.2">
      <c r="B77" s="106"/>
      <c r="D77" s="107" t="s">
        <v>131</v>
      </c>
      <c r="E77" s="108"/>
      <c r="F77" s="108"/>
      <c r="G77" s="108"/>
      <c r="H77" s="108"/>
      <c r="I77" s="108"/>
      <c r="J77" s="109">
        <f>J460</f>
        <v>0</v>
      </c>
      <c r="L77" s="106"/>
    </row>
    <row r="78" spans="2:12" s="9" customFormat="1" ht="19.899999999999999" customHeight="1" x14ac:dyDescent="0.2">
      <c r="B78" s="106"/>
      <c r="D78" s="107" t="s">
        <v>132</v>
      </c>
      <c r="E78" s="108"/>
      <c r="F78" s="108"/>
      <c r="G78" s="108"/>
      <c r="H78" s="108"/>
      <c r="I78" s="108"/>
      <c r="J78" s="109">
        <f>J518</f>
        <v>0</v>
      </c>
      <c r="L78" s="106"/>
    </row>
    <row r="79" spans="2:12" s="9" customFormat="1" ht="19.899999999999999" customHeight="1" x14ac:dyDescent="0.2">
      <c r="B79" s="106"/>
      <c r="D79" s="107" t="s">
        <v>133</v>
      </c>
      <c r="E79" s="108"/>
      <c r="F79" s="108"/>
      <c r="G79" s="108"/>
      <c r="H79" s="108"/>
      <c r="I79" s="108"/>
      <c r="J79" s="109">
        <f>J534</f>
        <v>0</v>
      </c>
      <c r="L79" s="106"/>
    </row>
    <row r="80" spans="2:12" s="9" customFormat="1" ht="19.899999999999999" customHeight="1" x14ac:dyDescent="0.2">
      <c r="B80" s="106"/>
      <c r="D80" s="107" t="s">
        <v>134</v>
      </c>
      <c r="E80" s="108"/>
      <c r="F80" s="108"/>
      <c r="G80" s="108"/>
      <c r="H80" s="108"/>
      <c r="I80" s="108"/>
      <c r="J80" s="109">
        <f>J611</f>
        <v>0</v>
      </c>
      <c r="L80" s="106"/>
    </row>
    <row r="81" spans="2:12" s="9" customFormat="1" ht="19.899999999999999" customHeight="1" x14ac:dyDescent="0.2">
      <c r="B81" s="106"/>
      <c r="D81" s="107" t="s">
        <v>135</v>
      </c>
      <c r="E81" s="108"/>
      <c r="F81" s="108"/>
      <c r="G81" s="108"/>
      <c r="H81" s="108"/>
      <c r="I81" s="108"/>
      <c r="J81" s="109">
        <f>J664</f>
        <v>0</v>
      </c>
      <c r="L81" s="106"/>
    </row>
    <row r="82" spans="2:12" s="9" customFormat="1" ht="19.899999999999999" customHeight="1" x14ac:dyDescent="0.2">
      <c r="B82" s="106"/>
      <c r="D82" s="107" t="s">
        <v>136</v>
      </c>
      <c r="E82" s="108"/>
      <c r="F82" s="108"/>
      <c r="G82" s="108"/>
      <c r="H82" s="108"/>
      <c r="I82" s="108"/>
      <c r="J82" s="109">
        <f>J685</f>
        <v>0</v>
      </c>
      <c r="L82" s="106"/>
    </row>
    <row r="83" spans="2:12" s="9" customFormat="1" ht="19.899999999999999" customHeight="1" x14ac:dyDescent="0.2">
      <c r="B83" s="106"/>
      <c r="D83" s="107" t="s">
        <v>137</v>
      </c>
      <c r="E83" s="108"/>
      <c r="F83" s="108"/>
      <c r="G83" s="108"/>
      <c r="H83" s="108"/>
      <c r="I83" s="108"/>
      <c r="J83" s="109">
        <f>J747</f>
        <v>0</v>
      </c>
      <c r="L83" s="106"/>
    </row>
    <row r="84" spans="2:12" s="1" customFormat="1" ht="21.75" customHeight="1" x14ac:dyDescent="0.2">
      <c r="B84" s="33"/>
      <c r="L84" s="33"/>
    </row>
    <row r="85" spans="2:12" s="1" customFormat="1" ht="6.95" customHeight="1" x14ac:dyDescent="0.2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 x14ac:dyDescent="0.2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 x14ac:dyDescent="0.2">
      <c r="B90" s="33"/>
      <c r="C90" s="22" t="s">
        <v>138</v>
      </c>
      <c r="L90" s="33"/>
    </row>
    <row r="91" spans="2:12" s="1" customFormat="1" ht="6.95" customHeight="1" x14ac:dyDescent="0.2">
      <c r="B91" s="33"/>
      <c r="L91" s="33"/>
    </row>
    <row r="92" spans="2:12" s="1" customFormat="1" ht="12" customHeight="1" x14ac:dyDescent="0.2">
      <c r="B92" s="33"/>
      <c r="C92" s="28" t="s">
        <v>16</v>
      </c>
      <c r="L92" s="33"/>
    </row>
    <row r="93" spans="2:12" s="1" customFormat="1" ht="16.5" customHeight="1" x14ac:dyDescent="0.2">
      <c r="B93" s="33"/>
      <c r="E93" s="314" t="str">
        <f>E7</f>
        <v>Rekonstrukce bytových jednotek MČ Zborovská 526/44, 15000 Praha 5, b.j.č. 6</v>
      </c>
      <c r="F93" s="315"/>
      <c r="G93" s="315"/>
      <c r="H93" s="315"/>
      <c r="L93" s="33"/>
    </row>
    <row r="94" spans="2:12" ht="12" customHeight="1" x14ac:dyDescent="0.2">
      <c r="B94" s="21"/>
      <c r="C94" s="28" t="s">
        <v>110</v>
      </c>
      <c r="L94" s="21"/>
    </row>
    <row r="95" spans="2:12" s="1" customFormat="1" ht="16.5" customHeight="1" x14ac:dyDescent="0.2">
      <c r="B95" s="33"/>
      <c r="E95" s="314" t="s">
        <v>111</v>
      </c>
      <c r="F95" s="316"/>
      <c r="G95" s="316"/>
      <c r="H95" s="316"/>
      <c r="L95" s="33"/>
    </row>
    <row r="96" spans="2:12" s="1" customFormat="1" ht="12" customHeight="1" x14ac:dyDescent="0.2">
      <c r="B96" s="33"/>
      <c r="C96" s="28" t="s">
        <v>112</v>
      </c>
      <c r="L96" s="33"/>
    </row>
    <row r="97" spans="2:65" s="1" customFormat="1" ht="16.5" customHeight="1" x14ac:dyDescent="0.2">
      <c r="B97" s="33"/>
      <c r="E97" s="273" t="str">
        <f>E11</f>
        <v>ARS - Stavební část</v>
      </c>
      <c r="F97" s="316"/>
      <c r="G97" s="316"/>
      <c r="H97" s="316"/>
      <c r="L97" s="33"/>
    </row>
    <row r="98" spans="2:65" s="1" customFormat="1" ht="6.95" customHeight="1" x14ac:dyDescent="0.2">
      <c r="B98" s="33"/>
      <c r="L98" s="33"/>
    </row>
    <row r="99" spans="2:65" s="1" customFormat="1" ht="12" customHeight="1" x14ac:dyDescent="0.2">
      <c r="B99" s="33"/>
      <c r="C99" s="28" t="s">
        <v>21</v>
      </c>
      <c r="F99" s="26" t="str">
        <f>F14</f>
        <v>Zborovská 526/44, 15000 Praha 5</v>
      </c>
      <c r="I99" s="28" t="s">
        <v>23</v>
      </c>
      <c r="J99" s="50" t="str">
        <f>IF(J14="","",J14)</f>
        <v>25. 4. 2025</v>
      </c>
      <c r="L99" s="33"/>
    </row>
    <row r="100" spans="2:65" s="1" customFormat="1" ht="6.95" customHeight="1" x14ac:dyDescent="0.2">
      <c r="B100" s="33"/>
      <c r="L100" s="33"/>
    </row>
    <row r="101" spans="2:65" s="1" customFormat="1" ht="15.2" customHeight="1" x14ac:dyDescent="0.2">
      <c r="B101" s="33"/>
      <c r="C101" s="28" t="s">
        <v>25</v>
      </c>
      <c r="F101" s="26" t="str">
        <f>E17</f>
        <v>Městská část Praha 5</v>
      </c>
      <c r="I101" s="28" t="s">
        <v>33</v>
      </c>
      <c r="J101" s="31" t="str">
        <f>E23</f>
        <v>Boa projekt s.r.o.</v>
      </c>
      <c r="L101" s="33"/>
    </row>
    <row r="102" spans="2:65" s="1" customFormat="1" ht="15.2" customHeight="1" x14ac:dyDescent="0.2">
      <c r="B102" s="33"/>
      <c r="C102" s="28" t="s">
        <v>31</v>
      </c>
      <c r="F102" s="26" t="str">
        <f>IF(E20="","",E20)</f>
        <v>Vyplň údaj</v>
      </c>
      <c r="I102" s="28" t="s">
        <v>37</v>
      </c>
      <c r="J102" s="31" t="str">
        <f>E26</f>
        <v xml:space="preserve"> </v>
      </c>
      <c r="L102" s="33"/>
    </row>
    <row r="103" spans="2:65" s="1" customFormat="1" ht="10.35" customHeight="1" x14ac:dyDescent="0.2">
      <c r="B103" s="33"/>
      <c r="L103" s="33"/>
    </row>
    <row r="104" spans="2:65" s="10" customFormat="1" ht="29.25" customHeight="1" x14ac:dyDescent="0.2">
      <c r="B104" s="110"/>
      <c r="C104" s="111" t="s">
        <v>139</v>
      </c>
      <c r="D104" s="112" t="s">
        <v>60</v>
      </c>
      <c r="E104" s="112" t="s">
        <v>56</v>
      </c>
      <c r="F104" s="112" t="s">
        <v>57</v>
      </c>
      <c r="G104" s="112" t="s">
        <v>140</v>
      </c>
      <c r="H104" s="112" t="s">
        <v>141</v>
      </c>
      <c r="I104" s="112" t="s">
        <v>142</v>
      </c>
      <c r="J104" s="112" t="s">
        <v>116</v>
      </c>
      <c r="K104" s="113" t="s">
        <v>143</v>
      </c>
      <c r="L104" s="110"/>
      <c r="M104" s="56" t="s">
        <v>19</v>
      </c>
      <c r="N104" s="57" t="s">
        <v>45</v>
      </c>
      <c r="O104" s="57" t="s">
        <v>144</v>
      </c>
      <c r="P104" s="57" t="s">
        <v>145</v>
      </c>
      <c r="Q104" s="57" t="s">
        <v>146</v>
      </c>
      <c r="R104" s="57" t="s">
        <v>147</v>
      </c>
      <c r="S104" s="57" t="s">
        <v>148</v>
      </c>
      <c r="T104" s="57" t="s">
        <v>149</v>
      </c>
      <c r="U104" s="326" t="s">
        <v>1651</v>
      </c>
    </row>
    <row r="105" spans="2:65" s="1" customFormat="1" ht="22.9" customHeight="1" x14ac:dyDescent="0.25">
      <c r="B105" s="33"/>
      <c r="C105" s="61" t="s">
        <v>151</v>
      </c>
      <c r="J105" s="114">
        <f>BK105</f>
        <v>0</v>
      </c>
      <c r="L105" s="33"/>
      <c r="M105" s="59"/>
      <c r="N105" s="51"/>
      <c r="O105" s="51"/>
      <c r="P105" s="115">
        <f>P106+P361</f>
        <v>0</v>
      </c>
      <c r="Q105" s="51"/>
      <c r="R105" s="115">
        <f>R106+R361</f>
        <v>19.714454260000004</v>
      </c>
      <c r="S105" s="51"/>
      <c r="T105" s="115">
        <f>T106+T361</f>
        <v>15.5684129</v>
      </c>
      <c r="U105" s="327">
        <f>SUM(V105:V682)</f>
        <v>0</v>
      </c>
      <c r="AT105" s="18" t="s">
        <v>74</v>
      </c>
      <c r="AU105" s="18" t="s">
        <v>117</v>
      </c>
      <c r="BK105" s="116">
        <f>BK106+BK361</f>
        <v>0</v>
      </c>
    </row>
    <row r="106" spans="2:65" s="11" customFormat="1" ht="25.9" customHeight="1" x14ac:dyDescent="0.2">
      <c r="B106" s="117"/>
      <c r="D106" s="118" t="s">
        <v>74</v>
      </c>
      <c r="E106" s="119" t="s">
        <v>152</v>
      </c>
      <c r="F106" s="119" t="s">
        <v>153</v>
      </c>
      <c r="I106" s="120"/>
      <c r="J106" s="121">
        <f>BK106</f>
        <v>0</v>
      </c>
      <c r="L106" s="117"/>
      <c r="M106" s="122"/>
      <c r="P106" s="123">
        <f>P107+P127+P196+P336+P358</f>
        <v>0</v>
      </c>
      <c r="R106" s="123">
        <f>R107+R127+R196+R336+R358</f>
        <v>16.209796910000001</v>
      </c>
      <c r="T106" s="123">
        <f>T107+T127+T196+T336+T358</f>
        <v>13.8399532</v>
      </c>
      <c r="U106" s="328"/>
      <c r="V106" s="1" t="str">
        <f t="shared" ref="V106:V169" si="0">IF(U106="investice",J106,"")</f>
        <v/>
      </c>
      <c r="AR106" s="118" t="s">
        <v>82</v>
      </c>
      <c r="AT106" s="125" t="s">
        <v>74</v>
      </c>
      <c r="AU106" s="125" t="s">
        <v>75</v>
      </c>
      <c r="AY106" s="118" t="s">
        <v>154</v>
      </c>
      <c r="BK106" s="126">
        <f>BK107+BK127+BK196+BK336+BK358</f>
        <v>0</v>
      </c>
    </row>
    <row r="107" spans="2:65" s="11" customFormat="1" ht="22.9" customHeight="1" x14ac:dyDescent="0.2">
      <c r="B107" s="117"/>
      <c r="D107" s="118" t="s">
        <v>74</v>
      </c>
      <c r="E107" s="127" t="s">
        <v>155</v>
      </c>
      <c r="F107" s="127" t="s">
        <v>156</v>
      </c>
      <c r="I107" s="120"/>
      <c r="J107" s="128">
        <f>BK107</f>
        <v>0</v>
      </c>
      <c r="L107" s="117"/>
      <c r="M107" s="122"/>
      <c r="P107" s="123">
        <f>SUM(P108:P126)</f>
        <v>0</v>
      </c>
      <c r="R107" s="123">
        <f>SUM(R108:R126)</f>
        <v>2.3539443499999999</v>
      </c>
      <c r="T107" s="123">
        <f>SUM(T108:T126)</f>
        <v>0</v>
      </c>
      <c r="U107" s="328"/>
      <c r="V107" s="1" t="str">
        <f t="shared" si="0"/>
        <v/>
      </c>
      <c r="AR107" s="118" t="s">
        <v>82</v>
      </c>
      <c r="AT107" s="125" t="s">
        <v>74</v>
      </c>
      <c r="AU107" s="125" t="s">
        <v>82</v>
      </c>
      <c r="AY107" s="118" t="s">
        <v>154</v>
      </c>
      <c r="BK107" s="126">
        <f>SUM(BK108:BK126)</f>
        <v>0</v>
      </c>
    </row>
    <row r="108" spans="2:65" s="1" customFormat="1" ht="24.2" customHeight="1" x14ac:dyDescent="0.2">
      <c r="B108" s="33"/>
      <c r="C108" s="129" t="s">
        <v>82</v>
      </c>
      <c r="D108" s="129" t="s">
        <v>157</v>
      </c>
      <c r="E108" s="130" t="s">
        <v>158</v>
      </c>
      <c r="F108" s="131" t="s">
        <v>159</v>
      </c>
      <c r="G108" s="132" t="s">
        <v>160</v>
      </c>
      <c r="H108" s="133">
        <v>0.95599999999999996</v>
      </c>
      <c r="I108" s="134"/>
      <c r="J108" s="135">
        <f>ROUND(I108*H108,2)</f>
        <v>0</v>
      </c>
      <c r="K108" s="131" t="s">
        <v>161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1.8774999999999999</v>
      </c>
      <c r="R108" s="138">
        <f>Q108*H108</f>
        <v>1.7948899999999999</v>
      </c>
      <c r="S108" s="138">
        <v>0</v>
      </c>
      <c r="T108" s="138">
        <f>S108*H108</f>
        <v>0</v>
      </c>
      <c r="U108" s="329" t="s">
        <v>19</v>
      </c>
      <c r="V108" s="1" t="str">
        <f t="shared" si="0"/>
        <v/>
      </c>
      <c r="AR108" s="140" t="s">
        <v>162</v>
      </c>
      <c r="AT108" s="140" t="s">
        <v>157</v>
      </c>
      <c r="AU108" s="140" t="s">
        <v>88</v>
      </c>
      <c r="AY108" s="18" t="s">
        <v>154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162</v>
      </c>
      <c r="BM108" s="140" t="s">
        <v>163</v>
      </c>
    </row>
    <row r="109" spans="2:65" s="1" customFormat="1" ht="11.25" x14ac:dyDescent="0.2">
      <c r="B109" s="33"/>
      <c r="D109" s="142" t="s">
        <v>164</v>
      </c>
      <c r="F109" s="143" t="s">
        <v>165</v>
      </c>
      <c r="I109" s="144"/>
      <c r="L109" s="33"/>
      <c r="M109" s="145"/>
      <c r="U109" s="330"/>
      <c r="V109" s="1" t="str">
        <f t="shared" si="0"/>
        <v/>
      </c>
      <c r="AT109" s="18" t="s">
        <v>164</v>
      </c>
      <c r="AU109" s="18" t="s">
        <v>88</v>
      </c>
    </row>
    <row r="110" spans="2:65" s="12" customFormat="1" ht="11.25" x14ac:dyDescent="0.2">
      <c r="B110" s="146"/>
      <c r="D110" s="147" t="s">
        <v>166</v>
      </c>
      <c r="E110" s="148" t="s">
        <v>19</v>
      </c>
      <c r="F110" s="149" t="s">
        <v>167</v>
      </c>
      <c r="H110" s="150">
        <v>0.95599999999999996</v>
      </c>
      <c r="I110" s="151"/>
      <c r="L110" s="146"/>
      <c r="M110" s="152"/>
      <c r="U110" s="331"/>
      <c r="V110" s="1" t="str">
        <f t="shared" si="0"/>
        <v/>
      </c>
      <c r="AT110" s="148" t="s">
        <v>166</v>
      </c>
      <c r="AU110" s="148" t="s">
        <v>88</v>
      </c>
      <c r="AV110" s="12" t="s">
        <v>88</v>
      </c>
      <c r="AW110" s="12" t="s">
        <v>36</v>
      </c>
      <c r="AX110" s="12" t="s">
        <v>75</v>
      </c>
      <c r="AY110" s="148" t="s">
        <v>154</v>
      </c>
    </row>
    <row r="111" spans="2:65" s="13" customFormat="1" ht="11.25" x14ac:dyDescent="0.2">
      <c r="B111" s="153"/>
      <c r="D111" s="147" t="s">
        <v>166</v>
      </c>
      <c r="E111" s="154" t="s">
        <v>19</v>
      </c>
      <c r="F111" s="155" t="s">
        <v>168</v>
      </c>
      <c r="H111" s="156">
        <v>0.95599999999999996</v>
      </c>
      <c r="I111" s="157"/>
      <c r="L111" s="153"/>
      <c r="M111" s="158"/>
      <c r="U111" s="332"/>
      <c r="V111" s="1" t="str">
        <f t="shared" si="0"/>
        <v/>
      </c>
      <c r="AT111" s="154" t="s">
        <v>166</v>
      </c>
      <c r="AU111" s="154" t="s">
        <v>88</v>
      </c>
      <c r="AV111" s="13" t="s">
        <v>162</v>
      </c>
      <c r="AW111" s="13" t="s">
        <v>36</v>
      </c>
      <c r="AX111" s="13" t="s">
        <v>82</v>
      </c>
      <c r="AY111" s="154" t="s">
        <v>154</v>
      </c>
    </row>
    <row r="112" spans="2:65" s="1" customFormat="1" ht="24.2" customHeight="1" x14ac:dyDescent="0.2">
      <c r="B112" s="33"/>
      <c r="C112" s="129" t="s">
        <v>88</v>
      </c>
      <c r="D112" s="129" t="s">
        <v>157</v>
      </c>
      <c r="E112" s="130" t="s">
        <v>169</v>
      </c>
      <c r="F112" s="131" t="s">
        <v>170</v>
      </c>
      <c r="G112" s="132" t="s">
        <v>171</v>
      </c>
      <c r="H112" s="133">
        <v>0.874</v>
      </c>
      <c r="I112" s="134"/>
      <c r="J112" s="135">
        <f>ROUND(I112*H112,2)</f>
        <v>0</v>
      </c>
      <c r="K112" s="131" t="s">
        <v>161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0.1094</v>
      </c>
      <c r="R112" s="138">
        <f>Q112*H112</f>
        <v>9.5615599999999995E-2</v>
      </c>
      <c r="S112" s="138">
        <v>0</v>
      </c>
      <c r="T112" s="138">
        <f>S112*H112</f>
        <v>0</v>
      </c>
      <c r="U112" s="329" t="s">
        <v>19</v>
      </c>
      <c r="V112" s="1" t="str">
        <f t="shared" si="0"/>
        <v/>
      </c>
      <c r="AR112" s="140" t="s">
        <v>162</v>
      </c>
      <c r="AT112" s="140" t="s">
        <v>157</v>
      </c>
      <c r="AU112" s="140" t="s">
        <v>88</v>
      </c>
      <c r="AY112" s="18" t="s">
        <v>154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162</v>
      </c>
      <c r="BM112" s="140" t="s">
        <v>172</v>
      </c>
    </row>
    <row r="113" spans="2:65" s="1" customFormat="1" ht="11.25" x14ac:dyDescent="0.2">
      <c r="B113" s="33"/>
      <c r="D113" s="142" t="s">
        <v>164</v>
      </c>
      <c r="F113" s="143" t="s">
        <v>173</v>
      </c>
      <c r="I113" s="144"/>
      <c r="L113" s="33"/>
      <c r="M113" s="145"/>
      <c r="U113" s="330"/>
      <c r="V113" s="1" t="str">
        <f t="shared" si="0"/>
        <v/>
      </c>
      <c r="AT113" s="18" t="s">
        <v>164</v>
      </c>
      <c r="AU113" s="18" t="s">
        <v>88</v>
      </c>
    </row>
    <row r="114" spans="2:65" s="12" customFormat="1" ht="11.25" x14ac:dyDescent="0.2">
      <c r="B114" s="146"/>
      <c r="D114" s="147" t="s">
        <v>166</v>
      </c>
      <c r="E114" s="148" t="s">
        <v>19</v>
      </c>
      <c r="F114" s="149" t="s">
        <v>174</v>
      </c>
      <c r="H114" s="150">
        <v>0.874</v>
      </c>
      <c r="I114" s="151"/>
      <c r="L114" s="146"/>
      <c r="M114" s="152"/>
      <c r="U114" s="331"/>
      <c r="V114" s="1" t="str">
        <f t="shared" si="0"/>
        <v/>
      </c>
      <c r="AT114" s="148" t="s">
        <v>166</v>
      </c>
      <c r="AU114" s="148" t="s">
        <v>88</v>
      </c>
      <c r="AV114" s="12" t="s">
        <v>88</v>
      </c>
      <c r="AW114" s="12" t="s">
        <v>36</v>
      </c>
      <c r="AX114" s="12" t="s">
        <v>75</v>
      </c>
      <c r="AY114" s="148" t="s">
        <v>154</v>
      </c>
    </row>
    <row r="115" spans="2:65" s="13" customFormat="1" ht="11.25" x14ac:dyDescent="0.2">
      <c r="B115" s="153"/>
      <c r="D115" s="147" t="s">
        <v>166</v>
      </c>
      <c r="E115" s="154" t="s">
        <v>19</v>
      </c>
      <c r="F115" s="155" t="s">
        <v>168</v>
      </c>
      <c r="H115" s="156">
        <v>0.874</v>
      </c>
      <c r="I115" s="157"/>
      <c r="L115" s="153"/>
      <c r="M115" s="158"/>
      <c r="U115" s="332"/>
      <c r="V115" s="1" t="str">
        <f t="shared" si="0"/>
        <v/>
      </c>
      <c r="AT115" s="154" t="s">
        <v>166</v>
      </c>
      <c r="AU115" s="154" t="s">
        <v>88</v>
      </c>
      <c r="AV115" s="13" t="s">
        <v>162</v>
      </c>
      <c r="AW115" s="13" t="s">
        <v>36</v>
      </c>
      <c r="AX115" s="13" t="s">
        <v>82</v>
      </c>
      <c r="AY115" s="154" t="s">
        <v>154</v>
      </c>
    </row>
    <row r="116" spans="2:65" s="1" customFormat="1" ht="16.5" customHeight="1" x14ac:dyDescent="0.2">
      <c r="B116" s="33"/>
      <c r="C116" s="129" t="s">
        <v>155</v>
      </c>
      <c r="D116" s="129" t="s">
        <v>157</v>
      </c>
      <c r="E116" s="130" t="s">
        <v>175</v>
      </c>
      <c r="F116" s="131" t="s">
        <v>176</v>
      </c>
      <c r="G116" s="132" t="s">
        <v>160</v>
      </c>
      <c r="H116" s="133">
        <v>0.48</v>
      </c>
      <c r="I116" s="134"/>
      <c r="J116" s="135">
        <f>ROUND(I116*H116,2)</f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0.6</v>
      </c>
      <c r="R116" s="138">
        <f>Q116*H116</f>
        <v>0.28799999999999998</v>
      </c>
      <c r="S116" s="138">
        <v>0</v>
      </c>
      <c r="T116" s="138">
        <f>S116*H116</f>
        <v>0</v>
      </c>
      <c r="U116" s="329" t="s">
        <v>177</v>
      </c>
      <c r="V116" s="1">
        <f t="shared" si="0"/>
        <v>0</v>
      </c>
      <c r="AR116" s="140" t="s">
        <v>162</v>
      </c>
      <c r="AT116" s="140" t="s">
        <v>157</v>
      </c>
      <c r="AU116" s="140" t="s">
        <v>88</v>
      </c>
      <c r="AY116" s="18" t="s">
        <v>154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162</v>
      </c>
      <c r="BM116" s="140" t="s">
        <v>178</v>
      </c>
    </row>
    <row r="117" spans="2:65" s="12" customFormat="1" ht="11.25" x14ac:dyDescent="0.2">
      <c r="B117" s="146"/>
      <c r="D117" s="147" t="s">
        <v>166</v>
      </c>
      <c r="E117" s="148" t="s">
        <v>19</v>
      </c>
      <c r="F117" s="149" t="s">
        <v>179</v>
      </c>
      <c r="H117" s="150">
        <v>0.48</v>
      </c>
      <c r="I117" s="151"/>
      <c r="L117" s="146"/>
      <c r="M117" s="152"/>
      <c r="U117" s="331"/>
      <c r="V117" s="1" t="str">
        <f t="shared" si="0"/>
        <v/>
      </c>
      <c r="AT117" s="148" t="s">
        <v>166</v>
      </c>
      <c r="AU117" s="148" t="s">
        <v>88</v>
      </c>
      <c r="AV117" s="12" t="s">
        <v>88</v>
      </c>
      <c r="AW117" s="12" t="s">
        <v>36</v>
      </c>
      <c r="AX117" s="12" t="s">
        <v>75</v>
      </c>
      <c r="AY117" s="148" t="s">
        <v>154</v>
      </c>
    </row>
    <row r="118" spans="2:65" s="13" customFormat="1" ht="11.25" x14ac:dyDescent="0.2">
      <c r="B118" s="153"/>
      <c r="D118" s="147" t="s">
        <v>166</v>
      </c>
      <c r="E118" s="154" t="s">
        <v>19</v>
      </c>
      <c r="F118" s="155" t="s">
        <v>168</v>
      </c>
      <c r="H118" s="156">
        <v>0.48</v>
      </c>
      <c r="I118" s="157"/>
      <c r="L118" s="153"/>
      <c r="M118" s="158"/>
      <c r="U118" s="332"/>
      <c r="V118" s="1" t="str">
        <f t="shared" si="0"/>
        <v/>
      </c>
      <c r="AT118" s="154" t="s">
        <v>166</v>
      </c>
      <c r="AU118" s="154" t="s">
        <v>88</v>
      </c>
      <c r="AV118" s="13" t="s">
        <v>162</v>
      </c>
      <c r="AW118" s="13" t="s">
        <v>36</v>
      </c>
      <c r="AX118" s="13" t="s">
        <v>82</v>
      </c>
      <c r="AY118" s="154" t="s">
        <v>154</v>
      </c>
    </row>
    <row r="119" spans="2:65" s="1" customFormat="1" ht="24.2" customHeight="1" x14ac:dyDescent="0.2">
      <c r="B119" s="33"/>
      <c r="C119" s="129" t="s">
        <v>162</v>
      </c>
      <c r="D119" s="129" t="s">
        <v>157</v>
      </c>
      <c r="E119" s="130" t="s">
        <v>180</v>
      </c>
      <c r="F119" s="131" t="s">
        <v>181</v>
      </c>
      <c r="G119" s="132" t="s">
        <v>171</v>
      </c>
      <c r="H119" s="133">
        <v>2.335</v>
      </c>
      <c r="I119" s="134"/>
      <c r="J119" s="135">
        <f>ROUND(I119*H119,2)</f>
        <v>0</v>
      </c>
      <c r="K119" s="131" t="s">
        <v>161</v>
      </c>
      <c r="L119" s="33"/>
      <c r="M119" s="136" t="s">
        <v>19</v>
      </c>
      <c r="N119" s="137" t="s">
        <v>47</v>
      </c>
      <c r="P119" s="138">
        <f>O119*H119</f>
        <v>0</v>
      </c>
      <c r="Q119" s="138">
        <v>7.3249999999999996E-2</v>
      </c>
      <c r="R119" s="138">
        <f>Q119*H119</f>
        <v>0.17103874999999999</v>
      </c>
      <c r="S119" s="138">
        <v>0</v>
      </c>
      <c r="T119" s="138">
        <f>S119*H119</f>
        <v>0</v>
      </c>
      <c r="U119" s="329" t="s">
        <v>19</v>
      </c>
      <c r="V119" s="1" t="str">
        <f t="shared" si="0"/>
        <v/>
      </c>
      <c r="AR119" s="140" t="s">
        <v>162</v>
      </c>
      <c r="AT119" s="140" t="s">
        <v>157</v>
      </c>
      <c r="AU119" s="140" t="s">
        <v>88</v>
      </c>
      <c r="AY119" s="18" t="s">
        <v>154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88</v>
      </c>
      <c r="BK119" s="141">
        <f>ROUND(I119*H119,2)</f>
        <v>0</v>
      </c>
      <c r="BL119" s="18" t="s">
        <v>162</v>
      </c>
      <c r="BM119" s="140" t="s">
        <v>182</v>
      </c>
    </row>
    <row r="120" spans="2:65" s="1" customFormat="1" ht="11.25" x14ac:dyDescent="0.2">
      <c r="B120" s="33"/>
      <c r="D120" s="142" t="s">
        <v>164</v>
      </c>
      <c r="F120" s="143" t="s">
        <v>183</v>
      </c>
      <c r="I120" s="144"/>
      <c r="L120" s="33"/>
      <c r="M120" s="145"/>
      <c r="U120" s="330"/>
      <c r="V120" s="1" t="str">
        <f t="shared" si="0"/>
        <v/>
      </c>
      <c r="AT120" s="18" t="s">
        <v>164</v>
      </c>
      <c r="AU120" s="18" t="s">
        <v>88</v>
      </c>
    </row>
    <row r="121" spans="2:65" s="12" customFormat="1" ht="11.25" x14ac:dyDescent="0.2">
      <c r="B121" s="146"/>
      <c r="D121" s="147" t="s">
        <v>166</v>
      </c>
      <c r="E121" s="148" t="s">
        <v>19</v>
      </c>
      <c r="F121" s="149" t="s">
        <v>184</v>
      </c>
      <c r="H121" s="150">
        <v>2.335</v>
      </c>
      <c r="I121" s="151"/>
      <c r="L121" s="146"/>
      <c r="M121" s="152"/>
      <c r="U121" s="331"/>
      <c r="V121" s="1" t="str">
        <f t="shared" si="0"/>
        <v/>
      </c>
      <c r="AT121" s="148" t="s">
        <v>166</v>
      </c>
      <c r="AU121" s="148" t="s">
        <v>88</v>
      </c>
      <c r="AV121" s="12" t="s">
        <v>88</v>
      </c>
      <c r="AW121" s="12" t="s">
        <v>36</v>
      </c>
      <c r="AX121" s="12" t="s">
        <v>75</v>
      </c>
      <c r="AY121" s="148" t="s">
        <v>154</v>
      </c>
    </row>
    <row r="122" spans="2:65" s="13" customFormat="1" ht="11.25" x14ac:dyDescent="0.2">
      <c r="B122" s="153"/>
      <c r="D122" s="147" t="s">
        <v>166</v>
      </c>
      <c r="E122" s="154" t="s">
        <v>19</v>
      </c>
      <c r="F122" s="155" t="s">
        <v>168</v>
      </c>
      <c r="H122" s="156">
        <v>2.335</v>
      </c>
      <c r="I122" s="157"/>
      <c r="L122" s="153"/>
      <c r="M122" s="158"/>
      <c r="U122" s="332"/>
      <c r="V122" s="1" t="str">
        <f t="shared" si="0"/>
        <v/>
      </c>
      <c r="AT122" s="154" t="s">
        <v>166</v>
      </c>
      <c r="AU122" s="154" t="s">
        <v>88</v>
      </c>
      <c r="AV122" s="13" t="s">
        <v>162</v>
      </c>
      <c r="AW122" s="13" t="s">
        <v>36</v>
      </c>
      <c r="AX122" s="13" t="s">
        <v>82</v>
      </c>
      <c r="AY122" s="154" t="s">
        <v>154</v>
      </c>
    </row>
    <row r="123" spans="2:65" s="1" customFormat="1" ht="16.5" customHeight="1" x14ac:dyDescent="0.2">
      <c r="B123" s="33"/>
      <c r="C123" s="129" t="s">
        <v>185</v>
      </c>
      <c r="D123" s="129" t="s">
        <v>157</v>
      </c>
      <c r="E123" s="130" t="s">
        <v>186</v>
      </c>
      <c r="F123" s="131" t="s">
        <v>187</v>
      </c>
      <c r="G123" s="132" t="s">
        <v>188</v>
      </c>
      <c r="H123" s="133">
        <v>1.1000000000000001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4.0000000000000001E-3</v>
      </c>
      <c r="R123" s="138">
        <f>Q123*H123</f>
        <v>4.4000000000000003E-3</v>
      </c>
      <c r="S123" s="138">
        <v>0</v>
      </c>
      <c r="T123" s="138">
        <f>S123*H123</f>
        <v>0</v>
      </c>
      <c r="U123" s="329" t="s">
        <v>19</v>
      </c>
      <c r="V123" s="1" t="str">
        <f t="shared" si="0"/>
        <v/>
      </c>
      <c r="AR123" s="140" t="s">
        <v>162</v>
      </c>
      <c r="AT123" s="140" t="s">
        <v>157</v>
      </c>
      <c r="AU123" s="140" t="s">
        <v>88</v>
      </c>
      <c r="AY123" s="18" t="s">
        <v>154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162</v>
      </c>
      <c r="BM123" s="140" t="s">
        <v>189</v>
      </c>
    </row>
    <row r="124" spans="2:65" s="14" customFormat="1" ht="11.25" x14ac:dyDescent="0.2">
      <c r="B124" s="159"/>
      <c r="D124" s="147" t="s">
        <v>166</v>
      </c>
      <c r="E124" s="160" t="s">
        <v>19</v>
      </c>
      <c r="F124" s="161" t="s">
        <v>190</v>
      </c>
      <c r="H124" s="160" t="s">
        <v>19</v>
      </c>
      <c r="I124" s="162"/>
      <c r="L124" s="159"/>
      <c r="M124" s="163"/>
      <c r="U124" s="333"/>
      <c r="V124" s="1" t="str">
        <f t="shared" si="0"/>
        <v/>
      </c>
      <c r="AT124" s="160" t="s">
        <v>166</v>
      </c>
      <c r="AU124" s="160" t="s">
        <v>88</v>
      </c>
      <c r="AV124" s="14" t="s">
        <v>82</v>
      </c>
      <c r="AW124" s="14" t="s">
        <v>36</v>
      </c>
      <c r="AX124" s="14" t="s">
        <v>75</v>
      </c>
      <c r="AY124" s="160" t="s">
        <v>154</v>
      </c>
    </row>
    <row r="125" spans="2:65" s="12" customFormat="1" ht="11.25" x14ac:dyDescent="0.2">
      <c r="B125" s="146"/>
      <c r="D125" s="147" t="s">
        <v>166</v>
      </c>
      <c r="E125" s="148" t="s">
        <v>19</v>
      </c>
      <c r="F125" s="149" t="s">
        <v>191</v>
      </c>
      <c r="H125" s="150">
        <v>1.1000000000000001</v>
      </c>
      <c r="I125" s="151"/>
      <c r="L125" s="146"/>
      <c r="M125" s="152"/>
      <c r="U125" s="331"/>
      <c r="V125" s="1" t="str">
        <f t="shared" si="0"/>
        <v/>
      </c>
      <c r="AT125" s="148" t="s">
        <v>166</v>
      </c>
      <c r="AU125" s="148" t="s">
        <v>88</v>
      </c>
      <c r="AV125" s="12" t="s">
        <v>88</v>
      </c>
      <c r="AW125" s="12" t="s">
        <v>36</v>
      </c>
      <c r="AX125" s="12" t="s">
        <v>75</v>
      </c>
      <c r="AY125" s="148" t="s">
        <v>154</v>
      </c>
    </row>
    <row r="126" spans="2:65" s="13" customFormat="1" ht="11.25" x14ac:dyDescent="0.2">
      <c r="B126" s="153"/>
      <c r="D126" s="147" t="s">
        <v>166</v>
      </c>
      <c r="E126" s="154" t="s">
        <v>19</v>
      </c>
      <c r="F126" s="155" t="s">
        <v>168</v>
      </c>
      <c r="H126" s="156">
        <v>1.1000000000000001</v>
      </c>
      <c r="I126" s="157"/>
      <c r="L126" s="153"/>
      <c r="M126" s="158"/>
      <c r="U126" s="332"/>
      <c r="V126" s="1" t="str">
        <f t="shared" si="0"/>
        <v/>
      </c>
      <c r="AT126" s="154" t="s">
        <v>166</v>
      </c>
      <c r="AU126" s="154" t="s">
        <v>88</v>
      </c>
      <c r="AV126" s="13" t="s">
        <v>162</v>
      </c>
      <c r="AW126" s="13" t="s">
        <v>36</v>
      </c>
      <c r="AX126" s="13" t="s">
        <v>82</v>
      </c>
      <c r="AY126" s="154" t="s">
        <v>154</v>
      </c>
    </row>
    <row r="127" spans="2:65" s="11" customFormat="1" ht="22.9" customHeight="1" x14ac:dyDescent="0.2">
      <c r="B127" s="117"/>
      <c r="D127" s="118" t="s">
        <v>74</v>
      </c>
      <c r="E127" s="127" t="s">
        <v>192</v>
      </c>
      <c r="F127" s="127" t="s">
        <v>193</v>
      </c>
      <c r="I127" s="120"/>
      <c r="J127" s="128">
        <f>BK127</f>
        <v>0</v>
      </c>
      <c r="L127" s="117"/>
      <c r="M127" s="122"/>
      <c r="P127" s="123">
        <f>SUM(P128:P195)</f>
        <v>0</v>
      </c>
      <c r="R127" s="123">
        <f>SUM(R128:R195)</f>
        <v>13.848745760000002</v>
      </c>
      <c r="T127" s="123">
        <f>SUM(T128:T195)</f>
        <v>2.6331532000000002</v>
      </c>
      <c r="U127" s="328"/>
      <c r="V127" s="1" t="str">
        <f t="shared" si="0"/>
        <v/>
      </c>
      <c r="AR127" s="118" t="s">
        <v>82</v>
      </c>
      <c r="AT127" s="125" t="s">
        <v>74</v>
      </c>
      <c r="AU127" s="125" t="s">
        <v>82</v>
      </c>
      <c r="AY127" s="118" t="s">
        <v>154</v>
      </c>
      <c r="BK127" s="126">
        <f>SUM(BK128:BK195)</f>
        <v>0</v>
      </c>
    </row>
    <row r="128" spans="2:65" s="1" customFormat="1" ht="16.5" customHeight="1" x14ac:dyDescent="0.2">
      <c r="B128" s="33"/>
      <c r="C128" s="129" t="s">
        <v>192</v>
      </c>
      <c r="D128" s="129" t="s">
        <v>157</v>
      </c>
      <c r="E128" s="130" t="s">
        <v>194</v>
      </c>
      <c r="F128" s="131" t="s">
        <v>195</v>
      </c>
      <c r="G128" s="132" t="s">
        <v>171</v>
      </c>
      <c r="H128" s="133">
        <v>84.22</v>
      </c>
      <c r="I128" s="134"/>
      <c r="J128" s="135">
        <f>ROUND(I128*H128,2)</f>
        <v>0</v>
      </c>
      <c r="K128" s="131" t="s">
        <v>161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4.0000000000000003E-5</v>
      </c>
      <c r="R128" s="138">
        <f>Q128*H128</f>
        <v>3.3688000000000004E-3</v>
      </c>
      <c r="S128" s="138">
        <v>6.0000000000000002E-5</v>
      </c>
      <c r="T128" s="138">
        <f>S128*H128</f>
        <v>5.0531999999999999E-3</v>
      </c>
      <c r="U128" s="329" t="s">
        <v>19</v>
      </c>
      <c r="V128" s="1" t="str">
        <f t="shared" si="0"/>
        <v/>
      </c>
      <c r="AR128" s="140" t="s">
        <v>162</v>
      </c>
      <c r="AT128" s="140" t="s">
        <v>157</v>
      </c>
      <c r="AU128" s="140" t="s">
        <v>88</v>
      </c>
      <c r="AY128" s="18" t="s">
        <v>154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162</v>
      </c>
      <c r="BM128" s="140" t="s">
        <v>196</v>
      </c>
    </row>
    <row r="129" spans="2:65" s="1" customFormat="1" ht="11.25" x14ac:dyDescent="0.2">
      <c r="B129" s="33"/>
      <c r="D129" s="142" t="s">
        <v>164</v>
      </c>
      <c r="F129" s="143" t="s">
        <v>197</v>
      </c>
      <c r="I129" s="144"/>
      <c r="L129" s="33"/>
      <c r="M129" s="145"/>
      <c r="U129" s="330"/>
      <c r="V129" s="1" t="str">
        <f t="shared" si="0"/>
        <v/>
      </c>
      <c r="AT129" s="18" t="s">
        <v>164</v>
      </c>
      <c r="AU129" s="18" t="s">
        <v>88</v>
      </c>
    </row>
    <row r="130" spans="2:65" s="1" customFormat="1" ht="24.2" customHeight="1" x14ac:dyDescent="0.2">
      <c r="B130" s="33"/>
      <c r="C130" s="129" t="s">
        <v>198</v>
      </c>
      <c r="D130" s="129" t="s">
        <v>157</v>
      </c>
      <c r="E130" s="130" t="s">
        <v>199</v>
      </c>
      <c r="F130" s="131" t="s">
        <v>200</v>
      </c>
      <c r="G130" s="132" t="s">
        <v>171</v>
      </c>
      <c r="H130" s="133">
        <v>50.59</v>
      </c>
      <c r="I130" s="134"/>
      <c r="J130" s="135">
        <f>ROUND(I130*H130,2)</f>
        <v>0</v>
      </c>
      <c r="K130" s="131" t="s">
        <v>161</v>
      </c>
      <c r="L130" s="33"/>
      <c r="M130" s="136" t="s">
        <v>19</v>
      </c>
      <c r="N130" s="137" t="s">
        <v>47</v>
      </c>
      <c r="P130" s="138">
        <f>O130*H130</f>
        <v>0</v>
      </c>
      <c r="Q130" s="138">
        <v>2.6440000000000002E-2</v>
      </c>
      <c r="R130" s="138">
        <f>Q130*H130</f>
        <v>1.3375996000000001</v>
      </c>
      <c r="S130" s="138">
        <v>2.5999999999999999E-2</v>
      </c>
      <c r="T130" s="138">
        <f>S130*H130</f>
        <v>1.31534</v>
      </c>
      <c r="U130" s="329" t="s">
        <v>19</v>
      </c>
      <c r="V130" s="1" t="str">
        <f t="shared" si="0"/>
        <v/>
      </c>
      <c r="AR130" s="140" t="s">
        <v>162</v>
      </c>
      <c r="AT130" s="140" t="s">
        <v>157</v>
      </c>
      <c r="AU130" s="140" t="s">
        <v>88</v>
      </c>
      <c r="AY130" s="18" t="s">
        <v>154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88</v>
      </c>
      <c r="BK130" s="141">
        <f>ROUND(I130*H130,2)</f>
        <v>0</v>
      </c>
      <c r="BL130" s="18" t="s">
        <v>162</v>
      </c>
      <c r="BM130" s="140" t="s">
        <v>201</v>
      </c>
    </row>
    <row r="131" spans="2:65" s="1" customFormat="1" ht="11.25" x14ac:dyDescent="0.2">
      <c r="B131" s="33"/>
      <c r="D131" s="142" t="s">
        <v>164</v>
      </c>
      <c r="F131" s="143" t="s">
        <v>202</v>
      </c>
      <c r="I131" s="144"/>
      <c r="L131" s="33"/>
      <c r="M131" s="145"/>
      <c r="U131" s="330"/>
      <c r="V131" s="1" t="str">
        <f t="shared" si="0"/>
        <v/>
      </c>
      <c r="AT131" s="18" t="s">
        <v>164</v>
      </c>
      <c r="AU131" s="18" t="s">
        <v>88</v>
      </c>
    </row>
    <row r="132" spans="2:65" s="12" customFormat="1" ht="11.25" x14ac:dyDescent="0.2">
      <c r="B132" s="146"/>
      <c r="D132" s="147" t="s">
        <v>166</v>
      </c>
      <c r="E132" s="148" t="s">
        <v>19</v>
      </c>
      <c r="F132" s="149" t="s">
        <v>203</v>
      </c>
      <c r="H132" s="150">
        <v>4.49</v>
      </c>
      <c r="I132" s="151"/>
      <c r="L132" s="146"/>
      <c r="M132" s="152"/>
      <c r="U132" s="331"/>
      <c r="V132" s="1" t="str">
        <f t="shared" si="0"/>
        <v/>
      </c>
      <c r="AT132" s="148" t="s">
        <v>166</v>
      </c>
      <c r="AU132" s="148" t="s">
        <v>88</v>
      </c>
      <c r="AV132" s="12" t="s">
        <v>88</v>
      </c>
      <c r="AW132" s="12" t="s">
        <v>36</v>
      </c>
      <c r="AX132" s="12" t="s">
        <v>75</v>
      </c>
      <c r="AY132" s="148" t="s">
        <v>154</v>
      </c>
    </row>
    <row r="133" spans="2:65" s="12" customFormat="1" ht="11.25" x14ac:dyDescent="0.2">
      <c r="B133" s="146"/>
      <c r="D133" s="147" t="s">
        <v>166</v>
      </c>
      <c r="E133" s="148" t="s">
        <v>19</v>
      </c>
      <c r="F133" s="149" t="s">
        <v>204</v>
      </c>
      <c r="H133" s="150">
        <v>13.46</v>
      </c>
      <c r="I133" s="151"/>
      <c r="L133" s="146"/>
      <c r="M133" s="152"/>
      <c r="U133" s="331"/>
      <c r="V133" s="1" t="str">
        <f t="shared" si="0"/>
        <v/>
      </c>
      <c r="AT133" s="148" t="s">
        <v>166</v>
      </c>
      <c r="AU133" s="148" t="s">
        <v>88</v>
      </c>
      <c r="AV133" s="12" t="s">
        <v>88</v>
      </c>
      <c r="AW133" s="12" t="s">
        <v>36</v>
      </c>
      <c r="AX133" s="12" t="s">
        <v>75</v>
      </c>
      <c r="AY133" s="148" t="s">
        <v>154</v>
      </c>
    </row>
    <row r="134" spans="2:65" s="12" customFormat="1" ht="11.25" x14ac:dyDescent="0.2">
      <c r="B134" s="146"/>
      <c r="D134" s="147" t="s">
        <v>166</v>
      </c>
      <c r="E134" s="148" t="s">
        <v>19</v>
      </c>
      <c r="F134" s="149" t="s">
        <v>205</v>
      </c>
      <c r="H134" s="150">
        <v>32.64</v>
      </c>
      <c r="I134" s="151"/>
      <c r="L134" s="146"/>
      <c r="M134" s="152"/>
      <c r="U134" s="331"/>
      <c r="V134" s="1" t="str">
        <f t="shared" si="0"/>
        <v/>
      </c>
      <c r="AT134" s="148" t="s">
        <v>166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154</v>
      </c>
    </row>
    <row r="135" spans="2:65" s="13" customFormat="1" ht="11.25" x14ac:dyDescent="0.2">
      <c r="B135" s="153"/>
      <c r="D135" s="147" t="s">
        <v>166</v>
      </c>
      <c r="E135" s="154" t="s">
        <v>19</v>
      </c>
      <c r="F135" s="155" t="s">
        <v>168</v>
      </c>
      <c r="H135" s="156">
        <v>50.59</v>
      </c>
      <c r="I135" s="157"/>
      <c r="L135" s="153"/>
      <c r="M135" s="158"/>
      <c r="U135" s="332"/>
      <c r="V135" s="1" t="str">
        <f t="shared" si="0"/>
        <v/>
      </c>
      <c r="AT135" s="154" t="s">
        <v>166</v>
      </c>
      <c r="AU135" s="154" t="s">
        <v>88</v>
      </c>
      <c r="AV135" s="13" t="s">
        <v>162</v>
      </c>
      <c r="AW135" s="13" t="s">
        <v>36</v>
      </c>
      <c r="AX135" s="13" t="s">
        <v>82</v>
      </c>
      <c r="AY135" s="154" t="s">
        <v>154</v>
      </c>
    </row>
    <row r="136" spans="2:65" s="1" customFormat="1" ht="24.2" customHeight="1" x14ac:dyDescent="0.2">
      <c r="B136" s="33"/>
      <c r="C136" s="129" t="s">
        <v>206</v>
      </c>
      <c r="D136" s="129" t="s">
        <v>157</v>
      </c>
      <c r="E136" s="130" t="s">
        <v>207</v>
      </c>
      <c r="F136" s="131" t="s">
        <v>208</v>
      </c>
      <c r="G136" s="132" t="s">
        <v>171</v>
      </c>
      <c r="H136" s="133">
        <v>65.638000000000005</v>
      </c>
      <c r="I136" s="134"/>
      <c r="J136" s="135">
        <f>ROUND(I136*H136,2)</f>
        <v>0</v>
      </c>
      <c r="K136" s="131" t="s">
        <v>161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2.0930000000000001E-2</v>
      </c>
      <c r="R136" s="138">
        <f>Q136*H136</f>
        <v>1.3738033400000003</v>
      </c>
      <c r="S136" s="138">
        <v>0.02</v>
      </c>
      <c r="T136" s="138">
        <f>S136*H136</f>
        <v>1.3127600000000001</v>
      </c>
      <c r="U136" s="329" t="s">
        <v>19</v>
      </c>
      <c r="V136" s="1" t="str">
        <f t="shared" si="0"/>
        <v/>
      </c>
      <c r="AR136" s="140" t="s">
        <v>162</v>
      </c>
      <c r="AT136" s="140" t="s">
        <v>157</v>
      </c>
      <c r="AU136" s="140" t="s">
        <v>88</v>
      </c>
      <c r="AY136" s="18" t="s">
        <v>154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162</v>
      </c>
      <c r="BM136" s="140" t="s">
        <v>209</v>
      </c>
    </row>
    <row r="137" spans="2:65" s="1" customFormat="1" ht="11.25" x14ac:dyDescent="0.2">
      <c r="B137" s="33"/>
      <c r="D137" s="142" t="s">
        <v>164</v>
      </c>
      <c r="F137" s="143" t="s">
        <v>210</v>
      </c>
      <c r="I137" s="144"/>
      <c r="L137" s="33"/>
      <c r="M137" s="145"/>
      <c r="U137" s="330"/>
      <c r="V137" s="1" t="str">
        <f t="shared" si="0"/>
        <v/>
      </c>
      <c r="AT137" s="18" t="s">
        <v>164</v>
      </c>
      <c r="AU137" s="18" t="s">
        <v>88</v>
      </c>
    </row>
    <row r="138" spans="2:65" s="14" customFormat="1" ht="11.25" x14ac:dyDescent="0.2">
      <c r="B138" s="159"/>
      <c r="D138" s="147" t="s">
        <v>166</v>
      </c>
      <c r="E138" s="160" t="s">
        <v>19</v>
      </c>
      <c r="F138" s="161" t="s">
        <v>211</v>
      </c>
      <c r="H138" s="160" t="s">
        <v>19</v>
      </c>
      <c r="I138" s="162"/>
      <c r="L138" s="159"/>
      <c r="M138" s="163"/>
      <c r="U138" s="333"/>
      <c r="V138" s="1" t="str">
        <f t="shared" si="0"/>
        <v/>
      </c>
      <c r="AT138" s="160" t="s">
        <v>166</v>
      </c>
      <c r="AU138" s="160" t="s">
        <v>88</v>
      </c>
      <c r="AV138" s="14" t="s">
        <v>82</v>
      </c>
      <c r="AW138" s="14" t="s">
        <v>36</v>
      </c>
      <c r="AX138" s="14" t="s">
        <v>75</v>
      </c>
      <c r="AY138" s="160" t="s">
        <v>154</v>
      </c>
    </row>
    <row r="139" spans="2:65" s="12" customFormat="1" ht="11.25" x14ac:dyDescent="0.2">
      <c r="B139" s="146"/>
      <c r="D139" s="147" t="s">
        <v>166</v>
      </c>
      <c r="E139" s="148" t="s">
        <v>19</v>
      </c>
      <c r="F139" s="149" t="s">
        <v>212</v>
      </c>
      <c r="H139" s="150">
        <v>3.05</v>
      </c>
      <c r="I139" s="151"/>
      <c r="L139" s="146"/>
      <c r="M139" s="152"/>
      <c r="U139" s="331"/>
      <c r="V139" s="1" t="str">
        <f t="shared" si="0"/>
        <v/>
      </c>
      <c r="AT139" s="148" t="s">
        <v>166</v>
      </c>
      <c r="AU139" s="148" t="s">
        <v>88</v>
      </c>
      <c r="AV139" s="12" t="s">
        <v>88</v>
      </c>
      <c r="AW139" s="12" t="s">
        <v>36</v>
      </c>
      <c r="AX139" s="12" t="s">
        <v>75</v>
      </c>
      <c r="AY139" s="148" t="s">
        <v>154</v>
      </c>
    </row>
    <row r="140" spans="2:65" s="12" customFormat="1" ht="11.25" x14ac:dyDescent="0.2">
      <c r="B140" s="146"/>
      <c r="D140" s="147" t="s">
        <v>166</v>
      </c>
      <c r="E140" s="148" t="s">
        <v>19</v>
      </c>
      <c r="F140" s="149" t="s">
        <v>213</v>
      </c>
      <c r="H140" s="150">
        <v>3.056</v>
      </c>
      <c r="I140" s="151"/>
      <c r="L140" s="146"/>
      <c r="M140" s="152"/>
      <c r="U140" s="331"/>
      <c r="V140" s="1" t="str">
        <f t="shared" si="0"/>
        <v/>
      </c>
      <c r="AT140" s="148" t="s">
        <v>166</v>
      </c>
      <c r="AU140" s="148" t="s">
        <v>88</v>
      </c>
      <c r="AV140" s="12" t="s">
        <v>88</v>
      </c>
      <c r="AW140" s="12" t="s">
        <v>36</v>
      </c>
      <c r="AX140" s="12" t="s">
        <v>75</v>
      </c>
      <c r="AY140" s="148" t="s">
        <v>154</v>
      </c>
    </row>
    <row r="141" spans="2:65" s="12" customFormat="1" ht="11.25" x14ac:dyDescent="0.2">
      <c r="B141" s="146"/>
      <c r="D141" s="147" t="s">
        <v>166</v>
      </c>
      <c r="E141" s="148" t="s">
        <v>19</v>
      </c>
      <c r="F141" s="149" t="s">
        <v>214</v>
      </c>
      <c r="H141" s="150">
        <v>3.0619999999999998</v>
      </c>
      <c r="I141" s="151"/>
      <c r="L141" s="146"/>
      <c r="M141" s="152"/>
      <c r="U141" s="331"/>
      <c r="V141" s="1" t="str">
        <f t="shared" si="0"/>
        <v/>
      </c>
      <c r="AT141" s="148" t="s">
        <v>166</v>
      </c>
      <c r="AU141" s="148" t="s">
        <v>88</v>
      </c>
      <c r="AV141" s="12" t="s">
        <v>88</v>
      </c>
      <c r="AW141" s="12" t="s">
        <v>36</v>
      </c>
      <c r="AX141" s="12" t="s">
        <v>75</v>
      </c>
      <c r="AY141" s="148" t="s">
        <v>154</v>
      </c>
    </row>
    <row r="142" spans="2:65" s="12" customFormat="1" ht="11.25" x14ac:dyDescent="0.2">
      <c r="B142" s="146"/>
      <c r="D142" s="147" t="s">
        <v>166</v>
      </c>
      <c r="E142" s="148" t="s">
        <v>19</v>
      </c>
      <c r="F142" s="149" t="s">
        <v>215</v>
      </c>
      <c r="H142" s="150">
        <v>0.69599999999999995</v>
      </c>
      <c r="I142" s="151"/>
      <c r="L142" s="146"/>
      <c r="M142" s="152"/>
      <c r="U142" s="331"/>
      <c r="V142" s="1" t="str">
        <f t="shared" si="0"/>
        <v/>
      </c>
      <c r="AT142" s="148" t="s">
        <v>166</v>
      </c>
      <c r="AU142" s="148" t="s">
        <v>88</v>
      </c>
      <c r="AV142" s="12" t="s">
        <v>88</v>
      </c>
      <c r="AW142" s="12" t="s">
        <v>36</v>
      </c>
      <c r="AX142" s="12" t="s">
        <v>75</v>
      </c>
      <c r="AY142" s="148" t="s">
        <v>154</v>
      </c>
    </row>
    <row r="143" spans="2:65" s="12" customFormat="1" ht="11.25" x14ac:dyDescent="0.2">
      <c r="B143" s="146"/>
      <c r="D143" s="147" t="s">
        <v>166</v>
      </c>
      <c r="E143" s="148" t="s">
        <v>19</v>
      </c>
      <c r="F143" s="149" t="s">
        <v>216</v>
      </c>
      <c r="H143" s="150">
        <v>0.82499999999999996</v>
      </c>
      <c r="I143" s="151"/>
      <c r="L143" s="146"/>
      <c r="M143" s="152"/>
      <c r="U143" s="331"/>
      <c r="V143" s="1" t="str">
        <f t="shared" si="0"/>
        <v/>
      </c>
      <c r="AT143" s="148" t="s">
        <v>166</v>
      </c>
      <c r="AU143" s="148" t="s">
        <v>88</v>
      </c>
      <c r="AV143" s="12" t="s">
        <v>88</v>
      </c>
      <c r="AW143" s="12" t="s">
        <v>36</v>
      </c>
      <c r="AX143" s="12" t="s">
        <v>75</v>
      </c>
      <c r="AY143" s="148" t="s">
        <v>154</v>
      </c>
    </row>
    <row r="144" spans="2:65" s="12" customFormat="1" ht="11.25" x14ac:dyDescent="0.2">
      <c r="B144" s="146"/>
      <c r="D144" s="147" t="s">
        <v>166</v>
      </c>
      <c r="E144" s="148" t="s">
        <v>19</v>
      </c>
      <c r="F144" s="149" t="s">
        <v>217</v>
      </c>
      <c r="H144" s="150">
        <v>3.633</v>
      </c>
      <c r="I144" s="151"/>
      <c r="L144" s="146"/>
      <c r="M144" s="152"/>
      <c r="U144" s="331"/>
      <c r="V144" s="1" t="str">
        <f t="shared" si="0"/>
        <v/>
      </c>
      <c r="AT144" s="148" t="s">
        <v>166</v>
      </c>
      <c r="AU144" s="148" t="s">
        <v>88</v>
      </c>
      <c r="AV144" s="12" t="s">
        <v>88</v>
      </c>
      <c r="AW144" s="12" t="s">
        <v>36</v>
      </c>
      <c r="AX144" s="12" t="s">
        <v>75</v>
      </c>
      <c r="AY144" s="148" t="s">
        <v>154</v>
      </c>
    </row>
    <row r="145" spans="2:65" s="14" customFormat="1" ht="11.25" x14ac:dyDescent="0.2">
      <c r="B145" s="159"/>
      <c r="D145" s="147" t="s">
        <v>166</v>
      </c>
      <c r="E145" s="160" t="s">
        <v>19</v>
      </c>
      <c r="F145" s="161" t="s">
        <v>218</v>
      </c>
      <c r="H145" s="160" t="s">
        <v>19</v>
      </c>
      <c r="I145" s="162"/>
      <c r="L145" s="159"/>
      <c r="M145" s="163"/>
      <c r="U145" s="333"/>
      <c r="V145" s="1" t="str">
        <f t="shared" si="0"/>
        <v/>
      </c>
      <c r="AT145" s="160" t="s">
        <v>166</v>
      </c>
      <c r="AU145" s="160" t="s">
        <v>88</v>
      </c>
      <c r="AV145" s="14" t="s">
        <v>82</v>
      </c>
      <c r="AW145" s="14" t="s">
        <v>36</v>
      </c>
      <c r="AX145" s="14" t="s">
        <v>75</v>
      </c>
      <c r="AY145" s="160" t="s">
        <v>154</v>
      </c>
    </row>
    <row r="146" spans="2:65" s="12" customFormat="1" ht="11.25" x14ac:dyDescent="0.2">
      <c r="B146" s="146"/>
      <c r="D146" s="147" t="s">
        <v>166</v>
      </c>
      <c r="E146" s="148" t="s">
        <v>19</v>
      </c>
      <c r="F146" s="149" t="s">
        <v>219</v>
      </c>
      <c r="H146" s="150">
        <v>3.702</v>
      </c>
      <c r="I146" s="151"/>
      <c r="L146" s="146"/>
      <c r="M146" s="152"/>
      <c r="U146" s="331"/>
      <c r="V146" s="1" t="str">
        <f t="shared" si="0"/>
        <v/>
      </c>
      <c r="AT146" s="148" t="s">
        <v>166</v>
      </c>
      <c r="AU146" s="148" t="s">
        <v>88</v>
      </c>
      <c r="AV146" s="12" t="s">
        <v>88</v>
      </c>
      <c r="AW146" s="12" t="s">
        <v>36</v>
      </c>
      <c r="AX146" s="12" t="s">
        <v>75</v>
      </c>
      <c r="AY146" s="148" t="s">
        <v>154</v>
      </c>
    </row>
    <row r="147" spans="2:65" s="12" customFormat="1" ht="11.25" x14ac:dyDescent="0.2">
      <c r="B147" s="146"/>
      <c r="D147" s="147" t="s">
        <v>166</v>
      </c>
      <c r="E147" s="148" t="s">
        <v>19</v>
      </c>
      <c r="F147" s="149" t="s">
        <v>220</v>
      </c>
      <c r="H147" s="150">
        <v>5.0389999999999997</v>
      </c>
      <c r="I147" s="151"/>
      <c r="L147" s="146"/>
      <c r="M147" s="152"/>
      <c r="U147" s="331"/>
      <c r="V147" s="1" t="str">
        <f t="shared" si="0"/>
        <v/>
      </c>
      <c r="AT147" s="148" t="s">
        <v>166</v>
      </c>
      <c r="AU147" s="148" t="s">
        <v>88</v>
      </c>
      <c r="AV147" s="12" t="s">
        <v>88</v>
      </c>
      <c r="AW147" s="12" t="s">
        <v>36</v>
      </c>
      <c r="AX147" s="12" t="s">
        <v>75</v>
      </c>
      <c r="AY147" s="148" t="s">
        <v>154</v>
      </c>
    </row>
    <row r="148" spans="2:65" s="12" customFormat="1" ht="11.25" x14ac:dyDescent="0.2">
      <c r="B148" s="146"/>
      <c r="D148" s="147" t="s">
        <v>166</v>
      </c>
      <c r="E148" s="148" t="s">
        <v>19</v>
      </c>
      <c r="F148" s="149" t="s">
        <v>221</v>
      </c>
      <c r="H148" s="150">
        <v>6.3239999999999998</v>
      </c>
      <c r="I148" s="151"/>
      <c r="L148" s="146"/>
      <c r="M148" s="152"/>
      <c r="U148" s="331"/>
      <c r="V148" s="1" t="str">
        <f t="shared" si="0"/>
        <v/>
      </c>
      <c r="AT148" s="148" t="s">
        <v>166</v>
      </c>
      <c r="AU148" s="148" t="s">
        <v>88</v>
      </c>
      <c r="AV148" s="12" t="s">
        <v>88</v>
      </c>
      <c r="AW148" s="12" t="s">
        <v>36</v>
      </c>
      <c r="AX148" s="12" t="s">
        <v>75</v>
      </c>
      <c r="AY148" s="148" t="s">
        <v>154</v>
      </c>
    </row>
    <row r="149" spans="2:65" s="12" customFormat="1" ht="11.25" x14ac:dyDescent="0.2">
      <c r="B149" s="146"/>
      <c r="D149" s="147" t="s">
        <v>166</v>
      </c>
      <c r="E149" s="148" t="s">
        <v>19</v>
      </c>
      <c r="F149" s="149" t="s">
        <v>222</v>
      </c>
      <c r="H149" s="150">
        <v>9.5419999999999998</v>
      </c>
      <c r="I149" s="151"/>
      <c r="L149" s="146"/>
      <c r="M149" s="152"/>
      <c r="U149" s="331"/>
      <c r="V149" s="1" t="str">
        <f t="shared" si="0"/>
        <v/>
      </c>
      <c r="AT149" s="148" t="s">
        <v>166</v>
      </c>
      <c r="AU149" s="148" t="s">
        <v>88</v>
      </c>
      <c r="AV149" s="12" t="s">
        <v>88</v>
      </c>
      <c r="AW149" s="12" t="s">
        <v>36</v>
      </c>
      <c r="AX149" s="12" t="s">
        <v>75</v>
      </c>
      <c r="AY149" s="148" t="s">
        <v>154</v>
      </c>
    </row>
    <row r="150" spans="2:65" s="14" customFormat="1" ht="11.25" x14ac:dyDescent="0.2">
      <c r="B150" s="159"/>
      <c r="D150" s="147" t="s">
        <v>166</v>
      </c>
      <c r="E150" s="160" t="s">
        <v>19</v>
      </c>
      <c r="F150" s="161" t="s">
        <v>223</v>
      </c>
      <c r="H150" s="160" t="s">
        <v>19</v>
      </c>
      <c r="I150" s="162"/>
      <c r="L150" s="159"/>
      <c r="M150" s="163"/>
      <c r="U150" s="333"/>
      <c r="V150" s="1" t="str">
        <f t="shared" si="0"/>
        <v/>
      </c>
      <c r="AT150" s="160" t="s">
        <v>166</v>
      </c>
      <c r="AU150" s="160" t="s">
        <v>88</v>
      </c>
      <c r="AV150" s="14" t="s">
        <v>82</v>
      </c>
      <c r="AW150" s="14" t="s">
        <v>36</v>
      </c>
      <c r="AX150" s="14" t="s">
        <v>75</v>
      </c>
      <c r="AY150" s="160" t="s">
        <v>154</v>
      </c>
    </row>
    <row r="151" spans="2:65" s="12" customFormat="1" ht="11.25" x14ac:dyDescent="0.2">
      <c r="B151" s="146"/>
      <c r="D151" s="147" t="s">
        <v>166</v>
      </c>
      <c r="E151" s="148" t="s">
        <v>19</v>
      </c>
      <c r="F151" s="149" t="s">
        <v>224</v>
      </c>
      <c r="H151" s="150">
        <v>2.222</v>
      </c>
      <c r="I151" s="151"/>
      <c r="L151" s="146"/>
      <c r="M151" s="152"/>
      <c r="U151" s="331"/>
      <c r="V151" s="1" t="str">
        <f t="shared" si="0"/>
        <v/>
      </c>
      <c r="AT151" s="148" t="s">
        <v>166</v>
      </c>
      <c r="AU151" s="148" t="s">
        <v>88</v>
      </c>
      <c r="AV151" s="12" t="s">
        <v>88</v>
      </c>
      <c r="AW151" s="12" t="s">
        <v>36</v>
      </c>
      <c r="AX151" s="12" t="s">
        <v>75</v>
      </c>
      <c r="AY151" s="148" t="s">
        <v>154</v>
      </c>
    </row>
    <row r="152" spans="2:65" s="12" customFormat="1" ht="11.25" x14ac:dyDescent="0.2">
      <c r="B152" s="146"/>
      <c r="D152" s="147" t="s">
        <v>166</v>
      </c>
      <c r="E152" s="148" t="s">
        <v>19</v>
      </c>
      <c r="F152" s="149" t="s">
        <v>225</v>
      </c>
      <c r="H152" s="150">
        <v>5.9720000000000004</v>
      </c>
      <c r="I152" s="151"/>
      <c r="L152" s="146"/>
      <c r="M152" s="152"/>
      <c r="U152" s="331"/>
      <c r="V152" s="1" t="str">
        <f t="shared" si="0"/>
        <v/>
      </c>
      <c r="AT152" s="148" t="s">
        <v>166</v>
      </c>
      <c r="AU152" s="148" t="s">
        <v>88</v>
      </c>
      <c r="AV152" s="12" t="s">
        <v>88</v>
      </c>
      <c r="AW152" s="12" t="s">
        <v>36</v>
      </c>
      <c r="AX152" s="12" t="s">
        <v>75</v>
      </c>
      <c r="AY152" s="148" t="s">
        <v>154</v>
      </c>
    </row>
    <row r="153" spans="2:65" s="12" customFormat="1" ht="11.25" x14ac:dyDescent="0.2">
      <c r="B153" s="146"/>
      <c r="D153" s="147" t="s">
        <v>166</v>
      </c>
      <c r="E153" s="148" t="s">
        <v>19</v>
      </c>
      <c r="F153" s="149" t="s">
        <v>226</v>
      </c>
      <c r="H153" s="150">
        <v>4.3319999999999999</v>
      </c>
      <c r="I153" s="151"/>
      <c r="L153" s="146"/>
      <c r="M153" s="152"/>
      <c r="U153" s="331"/>
      <c r="V153" s="1" t="str">
        <f t="shared" si="0"/>
        <v/>
      </c>
      <c r="AT153" s="148" t="s">
        <v>166</v>
      </c>
      <c r="AU153" s="148" t="s">
        <v>88</v>
      </c>
      <c r="AV153" s="12" t="s">
        <v>88</v>
      </c>
      <c r="AW153" s="12" t="s">
        <v>36</v>
      </c>
      <c r="AX153" s="12" t="s">
        <v>75</v>
      </c>
      <c r="AY153" s="148" t="s">
        <v>154</v>
      </c>
    </row>
    <row r="154" spans="2:65" s="12" customFormat="1" ht="11.25" x14ac:dyDescent="0.2">
      <c r="B154" s="146"/>
      <c r="D154" s="147" t="s">
        <v>166</v>
      </c>
      <c r="E154" s="148" t="s">
        <v>19</v>
      </c>
      <c r="F154" s="149" t="s">
        <v>227</v>
      </c>
      <c r="H154" s="150">
        <v>7.069</v>
      </c>
      <c r="I154" s="151"/>
      <c r="L154" s="146"/>
      <c r="M154" s="152"/>
      <c r="U154" s="331"/>
      <c r="V154" s="1" t="str">
        <f t="shared" si="0"/>
        <v/>
      </c>
      <c r="AT154" s="148" t="s">
        <v>166</v>
      </c>
      <c r="AU154" s="148" t="s">
        <v>88</v>
      </c>
      <c r="AV154" s="12" t="s">
        <v>88</v>
      </c>
      <c r="AW154" s="12" t="s">
        <v>36</v>
      </c>
      <c r="AX154" s="12" t="s">
        <v>75</v>
      </c>
      <c r="AY154" s="148" t="s">
        <v>154</v>
      </c>
    </row>
    <row r="155" spans="2:65" s="12" customFormat="1" ht="11.25" x14ac:dyDescent="0.2">
      <c r="B155" s="146"/>
      <c r="D155" s="147" t="s">
        <v>166</v>
      </c>
      <c r="E155" s="148" t="s">
        <v>19</v>
      </c>
      <c r="F155" s="149" t="s">
        <v>228</v>
      </c>
      <c r="H155" s="150">
        <v>7.1139999999999999</v>
      </c>
      <c r="I155" s="151"/>
      <c r="L155" s="146"/>
      <c r="M155" s="152"/>
      <c r="U155" s="331"/>
      <c r="V155" s="1" t="str">
        <f t="shared" si="0"/>
        <v/>
      </c>
      <c r="AT155" s="148" t="s">
        <v>166</v>
      </c>
      <c r="AU155" s="148" t="s">
        <v>88</v>
      </c>
      <c r="AV155" s="12" t="s">
        <v>88</v>
      </c>
      <c r="AW155" s="12" t="s">
        <v>36</v>
      </c>
      <c r="AX155" s="12" t="s">
        <v>75</v>
      </c>
      <c r="AY155" s="148" t="s">
        <v>154</v>
      </c>
    </row>
    <row r="156" spans="2:65" s="13" customFormat="1" ht="11.25" x14ac:dyDescent="0.2">
      <c r="B156" s="153"/>
      <c r="D156" s="147" t="s">
        <v>166</v>
      </c>
      <c r="E156" s="154" t="s">
        <v>19</v>
      </c>
      <c r="F156" s="155" t="s">
        <v>168</v>
      </c>
      <c r="H156" s="156">
        <v>65.638000000000005</v>
      </c>
      <c r="I156" s="157"/>
      <c r="L156" s="153"/>
      <c r="M156" s="158"/>
      <c r="U156" s="332"/>
      <c r="V156" s="1" t="str">
        <f t="shared" si="0"/>
        <v/>
      </c>
      <c r="AT156" s="154" t="s">
        <v>166</v>
      </c>
      <c r="AU156" s="154" t="s">
        <v>88</v>
      </c>
      <c r="AV156" s="13" t="s">
        <v>162</v>
      </c>
      <c r="AW156" s="13" t="s">
        <v>36</v>
      </c>
      <c r="AX156" s="13" t="s">
        <v>82</v>
      </c>
      <c r="AY156" s="154" t="s">
        <v>154</v>
      </c>
    </row>
    <row r="157" spans="2:65" s="1" customFormat="1" ht="16.5" customHeight="1" x14ac:dyDescent="0.2">
      <c r="B157" s="33"/>
      <c r="C157" s="129" t="s">
        <v>229</v>
      </c>
      <c r="D157" s="129" t="s">
        <v>157</v>
      </c>
      <c r="E157" s="130" t="s">
        <v>230</v>
      </c>
      <c r="F157" s="131" t="s">
        <v>231</v>
      </c>
      <c r="G157" s="132" t="s">
        <v>171</v>
      </c>
      <c r="H157" s="133">
        <v>1.2150000000000001</v>
      </c>
      <c r="I157" s="134"/>
      <c r="J157" s="135">
        <f>ROUND(I157*H157,2)</f>
        <v>0</v>
      </c>
      <c r="K157" s="131" t="s">
        <v>161</v>
      </c>
      <c r="L157" s="33"/>
      <c r="M157" s="136" t="s">
        <v>19</v>
      </c>
      <c r="N157" s="137" t="s">
        <v>47</v>
      </c>
      <c r="P157" s="138">
        <f>O157*H157</f>
        <v>0</v>
      </c>
      <c r="Q157" s="138">
        <v>5.6000000000000001E-2</v>
      </c>
      <c r="R157" s="138">
        <f>Q157*H157</f>
        <v>6.8040000000000003E-2</v>
      </c>
      <c r="S157" s="138">
        <v>0</v>
      </c>
      <c r="T157" s="138">
        <f>S157*H157</f>
        <v>0</v>
      </c>
      <c r="U157" s="329" t="s">
        <v>19</v>
      </c>
      <c r="V157" s="1" t="str">
        <f t="shared" si="0"/>
        <v/>
      </c>
      <c r="AR157" s="140" t="s">
        <v>162</v>
      </c>
      <c r="AT157" s="140" t="s">
        <v>157</v>
      </c>
      <c r="AU157" s="140" t="s">
        <v>88</v>
      </c>
      <c r="AY157" s="18" t="s">
        <v>154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88</v>
      </c>
      <c r="BK157" s="141">
        <f>ROUND(I157*H157,2)</f>
        <v>0</v>
      </c>
      <c r="BL157" s="18" t="s">
        <v>162</v>
      </c>
      <c r="BM157" s="140" t="s">
        <v>232</v>
      </c>
    </row>
    <row r="158" spans="2:65" s="1" customFormat="1" ht="11.25" x14ac:dyDescent="0.2">
      <c r="B158" s="33"/>
      <c r="D158" s="142" t="s">
        <v>164</v>
      </c>
      <c r="F158" s="143" t="s">
        <v>233</v>
      </c>
      <c r="I158" s="144"/>
      <c r="L158" s="33"/>
      <c r="M158" s="145"/>
      <c r="U158" s="330"/>
      <c r="V158" s="1" t="str">
        <f t="shared" si="0"/>
        <v/>
      </c>
      <c r="AT158" s="18" t="s">
        <v>164</v>
      </c>
      <c r="AU158" s="18" t="s">
        <v>88</v>
      </c>
    </row>
    <row r="159" spans="2:65" s="12" customFormat="1" ht="11.25" x14ac:dyDescent="0.2">
      <c r="B159" s="146"/>
      <c r="D159" s="147" t="s">
        <v>166</v>
      </c>
      <c r="E159" s="148" t="s">
        <v>19</v>
      </c>
      <c r="F159" s="149" t="s">
        <v>234</v>
      </c>
      <c r="H159" s="150">
        <v>1.2150000000000001</v>
      </c>
      <c r="I159" s="151"/>
      <c r="L159" s="146"/>
      <c r="M159" s="152"/>
      <c r="U159" s="331"/>
      <c r="V159" s="1" t="str">
        <f t="shared" si="0"/>
        <v/>
      </c>
      <c r="AT159" s="148" t="s">
        <v>166</v>
      </c>
      <c r="AU159" s="148" t="s">
        <v>88</v>
      </c>
      <c r="AV159" s="12" t="s">
        <v>88</v>
      </c>
      <c r="AW159" s="12" t="s">
        <v>36</v>
      </c>
      <c r="AX159" s="12" t="s">
        <v>75</v>
      </c>
      <c r="AY159" s="148" t="s">
        <v>154</v>
      </c>
    </row>
    <row r="160" spans="2:65" s="13" customFormat="1" ht="11.25" x14ac:dyDescent="0.2">
      <c r="B160" s="153"/>
      <c r="D160" s="147" t="s">
        <v>166</v>
      </c>
      <c r="E160" s="154" t="s">
        <v>19</v>
      </c>
      <c r="F160" s="155" t="s">
        <v>168</v>
      </c>
      <c r="H160" s="156">
        <v>1.2150000000000001</v>
      </c>
      <c r="I160" s="157"/>
      <c r="L160" s="153"/>
      <c r="M160" s="158"/>
      <c r="U160" s="332"/>
      <c r="V160" s="1" t="str">
        <f t="shared" si="0"/>
        <v/>
      </c>
      <c r="AT160" s="154" t="s">
        <v>166</v>
      </c>
      <c r="AU160" s="154" t="s">
        <v>88</v>
      </c>
      <c r="AV160" s="13" t="s">
        <v>162</v>
      </c>
      <c r="AW160" s="13" t="s">
        <v>36</v>
      </c>
      <c r="AX160" s="13" t="s">
        <v>82</v>
      </c>
      <c r="AY160" s="154" t="s">
        <v>154</v>
      </c>
    </row>
    <row r="161" spans="2:65" s="1" customFormat="1" ht="21.75" customHeight="1" x14ac:dyDescent="0.2">
      <c r="B161" s="33"/>
      <c r="C161" s="129" t="s">
        <v>235</v>
      </c>
      <c r="D161" s="129" t="s">
        <v>157</v>
      </c>
      <c r="E161" s="130" t="s">
        <v>236</v>
      </c>
      <c r="F161" s="131" t="s">
        <v>237</v>
      </c>
      <c r="G161" s="132" t="s">
        <v>171</v>
      </c>
      <c r="H161" s="133">
        <v>284.36</v>
      </c>
      <c r="I161" s="134"/>
      <c r="J161" s="135">
        <f>ROUND(I161*H161,2)</f>
        <v>0</v>
      </c>
      <c r="K161" s="131" t="s">
        <v>161</v>
      </c>
      <c r="L161" s="33"/>
      <c r="M161" s="136" t="s">
        <v>19</v>
      </c>
      <c r="N161" s="137" t="s">
        <v>47</v>
      </c>
      <c r="P161" s="138">
        <f>O161*H161</f>
        <v>0</v>
      </c>
      <c r="Q161" s="138">
        <v>1.5599999999999999E-2</v>
      </c>
      <c r="R161" s="138">
        <f>Q161*H161</f>
        <v>4.4360160000000004</v>
      </c>
      <c r="S161" s="138">
        <v>0</v>
      </c>
      <c r="T161" s="138">
        <f>S161*H161</f>
        <v>0</v>
      </c>
      <c r="U161" s="329" t="s">
        <v>19</v>
      </c>
      <c r="V161" s="1" t="str">
        <f t="shared" si="0"/>
        <v/>
      </c>
      <c r="AR161" s="140" t="s">
        <v>162</v>
      </c>
      <c r="AT161" s="140" t="s">
        <v>157</v>
      </c>
      <c r="AU161" s="140" t="s">
        <v>88</v>
      </c>
      <c r="AY161" s="18" t="s">
        <v>154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8" t="s">
        <v>88</v>
      </c>
      <c r="BK161" s="141">
        <f>ROUND(I161*H161,2)</f>
        <v>0</v>
      </c>
      <c r="BL161" s="18" t="s">
        <v>162</v>
      </c>
      <c r="BM161" s="140" t="s">
        <v>238</v>
      </c>
    </row>
    <row r="162" spans="2:65" s="1" customFormat="1" ht="11.25" x14ac:dyDescent="0.2">
      <c r="B162" s="33"/>
      <c r="D162" s="142" t="s">
        <v>164</v>
      </c>
      <c r="F162" s="143" t="s">
        <v>239</v>
      </c>
      <c r="I162" s="144"/>
      <c r="L162" s="33"/>
      <c r="M162" s="145"/>
      <c r="U162" s="330"/>
      <c r="V162" s="1" t="str">
        <f t="shared" si="0"/>
        <v/>
      </c>
      <c r="AT162" s="18" t="s">
        <v>164</v>
      </c>
      <c r="AU162" s="18" t="s">
        <v>88</v>
      </c>
    </row>
    <row r="163" spans="2:65" s="1" customFormat="1" ht="19.5" x14ac:dyDescent="0.2">
      <c r="B163" s="33"/>
      <c r="D163" s="147" t="s">
        <v>240</v>
      </c>
      <c r="F163" s="164" t="s">
        <v>241</v>
      </c>
      <c r="I163" s="144"/>
      <c r="L163" s="33"/>
      <c r="M163" s="145"/>
      <c r="U163" s="330"/>
      <c r="V163" s="1" t="str">
        <f t="shared" si="0"/>
        <v/>
      </c>
      <c r="AT163" s="18" t="s">
        <v>240</v>
      </c>
      <c r="AU163" s="18" t="s">
        <v>88</v>
      </c>
    </row>
    <row r="164" spans="2:65" s="12" customFormat="1" ht="11.25" x14ac:dyDescent="0.2">
      <c r="B164" s="146"/>
      <c r="D164" s="147" t="s">
        <v>166</v>
      </c>
      <c r="E164" s="148" t="s">
        <v>19</v>
      </c>
      <c r="F164" s="149" t="s">
        <v>242</v>
      </c>
      <c r="H164" s="150">
        <v>284.36</v>
      </c>
      <c r="I164" s="151"/>
      <c r="L164" s="146"/>
      <c r="M164" s="152"/>
      <c r="U164" s="331"/>
      <c r="V164" s="1" t="str">
        <f t="shared" si="0"/>
        <v/>
      </c>
      <c r="AT164" s="148" t="s">
        <v>166</v>
      </c>
      <c r="AU164" s="148" t="s">
        <v>88</v>
      </c>
      <c r="AV164" s="12" t="s">
        <v>88</v>
      </c>
      <c r="AW164" s="12" t="s">
        <v>36</v>
      </c>
      <c r="AX164" s="12" t="s">
        <v>75</v>
      </c>
      <c r="AY164" s="148" t="s">
        <v>154</v>
      </c>
    </row>
    <row r="165" spans="2:65" s="13" customFormat="1" ht="11.25" x14ac:dyDescent="0.2">
      <c r="B165" s="153"/>
      <c r="D165" s="147" t="s">
        <v>166</v>
      </c>
      <c r="E165" s="154" t="s">
        <v>19</v>
      </c>
      <c r="F165" s="155" t="s">
        <v>168</v>
      </c>
      <c r="H165" s="156">
        <v>284.36</v>
      </c>
      <c r="I165" s="157"/>
      <c r="L165" s="153"/>
      <c r="M165" s="158"/>
      <c r="U165" s="332"/>
      <c r="V165" s="1" t="str">
        <f t="shared" si="0"/>
        <v/>
      </c>
      <c r="AT165" s="154" t="s">
        <v>166</v>
      </c>
      <c r="AU165" s="154" t="s">
        <v>88</v>
      </c>
      <c r="AV165" s="13" t="s">
        <v>162</v>
      </c>
      <c r="AW165" s="13" t="s">
        <v>36</v>
      </c>
      <c r="AX165" s="13" t="s">
        <v>82</v>
      </c>
      <c r="AY165" s="154" t="s">
        <v>154</v>
      </c>
    </row>
    <row r="166" spans="2:65" s="1" customFormat="1" ht="24.2" customHeight="1" x14ac:dyDescent="0.2">
      <c r="B166" s="33"/>
      <c r="C166" s="129" t="s">
        <v>243</v>
      </c>
      <c r="D166" s="129" t="s">
        <v>157</v>
      </c>
      <c r="E166" s="130" t="s">
        <v>244</v>
      </c>
      <c r="F166" s="131" t="s">
        <v>245</v>
      </c>
      <c r="G166" s="132" t="s">
        <v>171</v>
      </c>
      <c r="H166" s="133">
        <v>284.36</v>
      </c>
      <c r="I166" s="134"/>
      <c r="J166" s="135">
        <f>ROUND(I166*H166,2)</f>
        <v>0</v>
      </c>
      <c r="K166" s="131" t="s">
        <v>161</v>
      </c>
      <c r="L166" s="33"/>
      <c r="M166" s="136" t="s">
        <v>19</v>
      </c>
      <c r="N166" s="137" t="s">
        <v>47</v>
      </c>
      <c r="P166" s="138">
        <f>O166*H166</f>
        <v>0</v>
      </c>
      <c r="Q166" s="138">
        <v>6.1999999999999998E-3</v>
      </c>
      <c r="R166" s="138">
        <f>Q166*H166</f>
        <v>1.7630319999999999</v>
      </c>
      <c r="S166" s="138">
        <v>0</v>
      </c>
      <c r="T166" s="138">
        <f>S166*H166</f>
        <v>0</v>
      </c>
      <c r="U166" s="329" t="s">
        <v>19</v>
      </c>
      <c r="V166" s="1" t="str">
        <f t="shared" si="0"/>
        <v/>
      </c>
      <c r="AR166" s="140" t="s">
        <v>162</v>
      </c>
      <c r="AT166" s="140" t="s">
        <v>157</v>
      </c>
      <c r="AU166" s="140" t="s">
        <v>88</v>
      </c>
      <c r="AY166" s="18" t="s">
        <v>154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88</v>
      </c>
      <c r="BK166" s="141">
        <f>ROUND(I166*H166,2)</f>
        <v>0</v>
      </c>
      <c r="BL166" s="18" t="s">
        <v>162</v>
      </c>
      <c r="BM166" s="140" t="s">
        <v>246</v>
      </c>
    </row>
    <row r="167" spans="2:65" s="1" customFormat="1" ht="11.25" x14ac:dyDescent="0.2">
      <c r="B167" s="33"/>
      <c r="D167" s="142" t="s">
        <v>164</v>
      </c>
      <c r="F167" s="143" t="s">
        <v>247</v>
      </c>
      <c r="I167" s="144"/>
      <c r="L167" s="33"/>
      <c r="M167" s="145"/>
      <c r="U167" s="330"/>
      <c r="V167" s="1" t="str">
        <f t="shared" si="0"/>
        <v/>
      </c>
      <c r="AT167" s="18" t="s">
        <v>164</v>
      </c>
      <c r="AU167" s="18" t="s">
        <v>88</v>
      </c>
    </row>
    <row r="168" spans="2:65" s="1" customFormat="1" ht="16.5" customHeight="1" x14ac:dyDescent="0.2">
      <c r="B168" s="33"/>
      <c r="C168" s="129" t="s">
        <v>8</v>
      </c>
      <c r="D168" s="129" t="s">
        <v>157</v>
      </c>
      <c r="E168" s="130" t="s">
        <v>248</v>
      </c>
      <c r="F168" s="131" t="s">
        <v>249</v>
      </c>
      <c r="G168" s="132" t="s">
        <v>171</v>
      </c>
      <c r="H168" s="133">
        <v>258.72399999999999</v>
      </c>
      <c r="I168" s="134"/>
      <c r="J168" s="135">
        <f>ROUND(I168*H168,2)</f>
        <v>0</v>
      </c>
      <c r="K168" s="131" t="s">
        <v>161</v>
      </c>
      <c r="L168" s="33"/>
      <c r="M168" s="136" t="s">
        <v>19</v>
      </c>
      <c r="N168" s="137" t="s">
        <v>47</v>
      </c>
      <c r="P168" s="138">
        <f>O168*H168</f>
        <v>0</v>
      </c>
      <c r="Q168" s="138">
        <v>2.5999999999999998E-4</v>
      </c>
      <c r="R168" s="138">
        <f>Q168*H168</f>
        <v>6.7268239999999993E-2</v>
      </c>
      <c r="S168" s="138">
        <v>0</v>
      </c>
      <c r="T168" s="138">
        <f>S168*H168</f>
        <v>0</v>
      </c>
      <c r="U168" s="329" t="s">
        <v>19</v>
      </c>
      <c r="V168" s="1" t="str">
        <f t="shared" si="0"/>
        <v/>
      </c>
      <c r="AR168" s="140" t="s">
        <v>162</v>
      </c>
      <c r="AT168" s="140" t="s">
        <v>157</v>
      </c>
      <c r="AU168" s="140" t="s">
        <v>88</v>
      </c>
      <c r="AY168" s="18" t="s">
        <v>154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88</v>
      </c>
      <c r="BK168" s="141">
        <f>ROUND(I168*H168,2)</f>
        <v>0</v>
      </c>
      <c r="BL168" s="18" t="s">
        <v>162</v>
      </c>
      <c r="BM168" s="140" t="s">
        <v>250</v>
      </c>
    </row>
    <row r="169" spans="2:65" s="1" customFormat="1" ht="11.25" x14ac:dyDescent="0.2">
      <c r="B169" s="33"/>
      <c r="D169" s="142" t="s">
        <v>164</v>
      </c>
      <c r="F169" s="143" t="s">
        <v>251</v>
      </c>
      <c r="I169" s="144"/>
      <c r="L169" s="33"/>
      <c r="M169" s="145"/>
      <c r="U169" s="330"/>
      <c r="V169" s="1" t="str">
        <f t="shared" si="0"/>
        <v/>
      </c>
      <c r="AT169" s="18" t="s">
        <v>164</v>
      </c>
      <c r="AU169" s="18" t="s">
        <v>88</v>
      </c>
    </row>
    <row r="170" spans="2:65" s="12" customFormat="1" ht="11.25" x14ac:dyDescent="0.2">
      <c r="B170" s="146"/>
      <c r="D170" s="147" t="s">
        <v>166</v>
      </c>
      <c r="E170" s="148" t="s">
        <v>19</v>
      </c>
      <c r="F170" s="149" t="s">
        <v>252</v>
      </c>
      <c r="H170" s="150">
        <v>284.36</v>
      </c>
      <c r="I170" s="151"/>
      <c r="L170" s="146"/>
      <c r="M170" s="152"/>
      <c r="U170" s="331"/>
      <c r="V170" s="1" t="str">
        <f t="shared" ref="V170:V233" si="1">IF(U170="investice",J170,"")</f>
        <v/>
      </c>
      <c r="AT170" s="148" t="s">
        <v>166</v>
      </c>
      <c r="AU170" s="148" t="s">
        <v>88</v>
      </c>
      <c r="AV170" s="12" t="s">
        <v>88</v>
      </c>
      <c r="AW170" s="12" t="s">
        <v>36</v>
      </c>
      <c r="AX170" s="12" t="s">
        <v>75</v>
      </c>
      <c r="AY170" s="148" t="s">
        <v>154</v>
      </c>
    </row>
    <row r="171" spans="2:65" s="14" customFormat="1" ht="11.25" x14ac:dyDescent="0.2">
      <c r="B171" s="159"/>
      <c r="D171" s="147" t="s">
        <v>166</v>
      </c>
      <c r="E171" s="160" t="s">
        <v>19</v>
      </c>
      <c r="F171" s="161" t="s">
        <v>253</v>
      </c>
      <c r="H171" s="160" t="s">
        <v>19</v>
      </c>
      <c r="I171" s="162"/>
      <c r="L171" s="159"/>
      <c r="M171" s="163"/>
      <c r="U171" s="333"/>
      <c r="V171" s="1" t="str">
        <f t="shared" si="1"/>
        <v/>
      </c>
      <c r="AT171" s="160" t="s">
        <v>166</v>
      </c>
      <c r="AU171" s="160" t="s">
        <v>88</v>
      </c>
      <c r="AV171" s="14" t="s">
        <v>82</v>
      </c>
      <c r="AW171" s="14" t="s">
        <v>36</v>
      </c>
      <c r="AX171" s="14" t="s">
        <v>75</v>
      </c>
      <c r="AY171" s="160" t="s">
        <v>154</v>
      </c>
    </row>
    <row r="172" spans="2:65" s="12" customFormat="1" ht="11.25" x14ac:dyDescent="0.2">
      <c r="B172" s="146"/>
      <c r="D172" s="147" t="s">
        <v>166</v>
      </c>
      <c r="E172" s="148" t="s">
        <v>19</v>
      </c>
      <c r="F172" s="149" t="s">
        <v>254</v>
      </c>
      <c r="H172" s="150">
        <v>-10.596</v>
      </c>
      <c r="I172" s="151"/>
      <c r="L172" s="146"/>
      <c r="M172" s="152"/>
      <c r="U172" s="331"/>
      <c r="V172" s="1" t="str">
        <f t="shared" si="1"/>
        <v/>
      </c>
      <c r="AT172" s="148" t="s">
        <v>166</v>
      </c>
      <c r="AU172" s="148" t="s">
        <v>88</v>
      </c>
      <c r="AV172" s="12" t="s">
        <v>88</v>
      </c>
      <c r="AW172" s="12" t="s">
        <v>36</v>
      </c>
      <c r="AX172" s="12" t="s">
        <v>75</v>
      </c>
      <c r="AY172" s="148" t="s">
        <v>154</v>
      </c>
    </row>
    <row r="173" spans="2:65" s="12" customFormat="1" ht="11.25" x14ac:dyDescent="0.2">
      <c r="B173" s="146"/>
      <c r="D173" s="147" t="s">
        <v>166</v>
      </c>
      <c r="E173" s="148" t="s">
        <v>19</v>
      </c>
      <c r="F173" s="149" t="s">
        <v>255</v>
      </c>
      <c r="H173" s="150">
        <v>-12.4</v>
      </c>
      <c r="I173" s="151"/>
      <c r="L173" s="146"/>
      <c r="M173" s="152"/>
      <c r="U173" s="331"/>
      <c r="V173" s="1" t="str">
        <f t="shared" si="1"/>
        <v/>
      </c>
      <c r="AT173" s="148" t="s">
        <v>166</v>
      </c>
      <c r="AU173" s="148" t="s">
        <v>88</v>
      </c>
      <c r="AV173" s="12" t="s">
        <v>88</v>
      </c>
      <c r="AW173" s="12" t="s">
        <v>36</v>
      </c>
      <c r="AX173" s="12" t="s">
        <v>75</v>
      </c>
      <c r="AY173" s="148" t="s">
        <v>154</v>
      </c>
    </row>
    <row r="174" spans="2:65" s="12" customFormat="1" ht="11.25" x14ac:dyDescent="0.2">
      <c r="B174" s="146"/>
      <c r="D174" s="147" t="s">
        <v>166</v>
      </c>
      <c r="E174" s="148" t="s">
        <v>19</v>
      </c>
      <c r="F174" s="149" t="s">
        <v>256</v>
      </c>
      <c r="H174" s="150">
        <v>-2.64</v>
      </c>
      <c r="I174" s="151"/>
      <c r="L174" s="146"/>
      <c r="M174" s="152"/>
      <c r="U174" s="331"/>
      <c r="V174" s="1" t="str">
        <f t="shared" si="1"/>
        <v/>
      </c>
      <c r="AT174" s="148" t="s">
        <v>166</v>
      </c>
      <c r="AU174" s="148" t="s">
        <v>88</v>
      </c>
      <c r="AV174" s="12" t="s">
        <v>88</v>
      </c>
      <c r="AW174" s="12" t="s">
        <v>36</v>
      </c>
      <c r="AX174" s="12" t="s">
        <v>75</v>
      </c>
      <c r="AY174" s="148" t="s">
        <v>154</v>
      </c>
    </row>
    <row r="175" spans="2:65" s="13" customFormat="1" ht="11.25" x14ac:dyDescent="0.2">
      <c r="B175" s="153"/>
      <c r="D175" s="147" t="s">
        <v>166</v>
      </c>
      <c r="E175" s="154" t="s">
        <v>19</v>
      </c>
      <c r="F175" s="155" t="s">
        <v>168</v>
      </c>
      <c r="H175" s="156">
        <v>258.72400000000005</v>
      </c>
      <c r="I175" s="157"/>
      <c r="L175" s="153"/>
      <c r="M175" s="158"/>
      <c r="U175" s="332"/>
      <c r="V175" s="1" t="str">
        <f t="shared" si="1"/>
        <v/>
      </c>
      <c r="AT175" s="154" t="s">
        <v>166</v>
      </c>
      <c r="AU175" s="154" t="s">
        <v>88</v>
      </c>
      <c r="AV175" s="13" t="s">
        <v>162</v>
      </c>
      <c r="AW175" s="13" t="s">
        <v>36</v>
      </c>
      <c r="AX175" s="13" t="s">
        <v>82</v>
      </c>
      <c r="AY175" s="154" t="s">
        <v>154</v>
      </c>
    </row>
    <row r="176" spans="2:65" s="1" customFormat="1" ht="16.5" customHeight="1" x14ac:dyDescent="0.2">
      <c r="B176" s="33"/>
      <c r="C176" s="129" t="s">
        <v>257</v>
      </c>
      <c r="D176" s="129" t="s">
        <v>157</v>
      </c>
      <c r="E176" s="130" t="s">
        <v>258</v>
      </c>
      <c r="F176" s="131" t="s">
        <v>259</v>
      </c>
      <c r="G176" s="132" t="s">
        <v>171</v>
      </c>
      <c r="H176" s="133">
        <v>258.72399999999999</v>
      </c>
      <c r="I176" s="134"/>
      <c r="J176" s="135">
        <f>ROUND(I176*H176,2)</f>
        <v>0</v>
      </c>
      <c r="K176" s="131" t="s">
        <v>161</v>
      </c>
      <c r="L176" s="33"/>
      <c r="M176" s="136" t="s">
        <v>19</v>
      </c>
      <c r="N176" s="137" t="s">
        <v>47</v>
      </c>
      <c r="P176" s="138">
        <f>O176*H176</f>
        <v>0</v>
      </c>
      <c r="Q176" s="138">
        <v>4.0000000000000001E-3</v>
      </c>
      <c r="R176" s="138">
        <f>Q176*H176</f>
        <v>1.034896</v>
      </c>
      <c r="S176" s="138">
        <v>0</v>
      </c>
      <c r="T176" s="138">
        <f>S176*H176</f>
        <v>0</v>
      </c>
      <c r="U176" s="329" t="s">
        <v>19</v>
      </c>
      <c r="V176" s="1" t="str">
        <f t="shared" si="1"/>
        <v/>
      </c>
      <c r="AR176" s="140" t="s">
        <v>162</v>
      </c>
      <c r="AT176" s="140" t="s">
        <v>157</v>
      </c>
      <c r="AU176" s="140" t="s">
        <v>88</v>
      </c>
      <c r="AY176" s="18" t="s">
        <v>154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88</v>
      </c>
      <c r="BK176" s="141">
        <f>ROUND(I176*H176,2)</f>
        <v>0</v>
      </c>
      <c r="BL176" s="18" t="s">
        <v>162</v>
      </c>
      <c r="BM176" s="140" t="s">
        <v>260</v>
      </c>
    </row>
    <row r="177" spans="2:65" s="1" customFormat="1" ht="11.25" x14ac:dyDescent="0.2">
      <c r="B177" s="33"/>
      <c r="D177" s="142" t="s">
        <v>164</v>
      </c>
      <c r="F177" s="143" t="s">
        <v>261</v>
      </c>
      <c r="I177" s="144"/>
      <c r="L177" s="33"/>
      <c r="M177" s="145"/>
      <c r="U177" s="330"/>
      <c r="V177" s="1" t="str">
        <f t="shared" si="1"/>
        <v/>
      </c>
      <c r="AT177" s="18" t="s">
        <v>164</v>
      </c>
      <c r="AU177" s="18" t="s">
        <v>88</v>
      </c>
    </row>
    <row r="178" spans="2:65" s="1" customFormat="1" ht="21.75" customHeight="1" x14ac:dyDescent="0.2">
      <c r="B178" s="33"/>
      <c r="C178" s="129" t="s">
        <v>262</v>
      </c>
      <c r="D178" s="129" t="s">
        <v>157</v>
      </c>
      <c r="E178" s="130" t="s">
        <v>263</v>
      </c>
      <c r="F178" s="131" t="s">
        <v>264</v>
      </c>
      <c r="G178" s="132" t="s">
        <v>160</v>
      </c>
      <c r="H178" s="133">
        <v>1.494</v>
      </c>
      <c r="I178" s="134"/>
      <c r="J178" s="135">
        <f>ROUND(I178*H178,2)</f>
        <v>0</v>
      </c>
      <c r="K178" s="131" t="s">
        <v>161</v>
      </c>
      <c r="L178" s="33"/>
      <c r="M178" s="136" t="s">
        <v>19</v>
      </c>
      <c r="N178" s="137" t="s">
        <v>47</v>
      </c>
      <c r="P178" s="138">
        <f>O178*H178</f>
        <v>0</v>
      </c>
      <c r="Q178" s="138">
        <v>2.5018699999999998</v>
      </c>
      <c r="R178" s="138">
        <f>Q178*H178</f>
        <v>3.7377937799999996</v>
      </c>
      <c r="S178" s="138">
        <v>0</v>
      </c>
      <c r="T178" s="138">
        <f>S178*H178</f>
        <v>0</v>
      </c>
      <c r="U178" s="329" t="s">
        <v>19</v>
      </c>
      <c r="V178" s="1" t="str">
        <f t="shared" si="1"/>
        <v/>
      </c>
      <c r="AR178" s="140" t="s">
        <v>162</v>
      </c>
      <c r="AT178" s="140" t="s">
        <v>157</v>
      </c>
      <c r="AU178" s="140" t="s">
        <v>88</v>
      </c>
      <c r="AY178" s="18" t="s">
        <v>154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88</v>
      </c>
      <c r="BK178" s="141">
        <f>ROUND(I178*H178,2)</f>
        <v>0</v>
      </c>
      <c r="BL178" s="18" t="s">
        <v>162</v>
      </c>
      <c r="BM178" s="140" t="s">
        <v>265</v>
      </c>
    </row>
    <row r="179" spans="2:65" s="1" customFormat="1" ht="11.25" x14ac:dyDescent="0.2">
      <c r="B179" s="33"/>
      <c r="D179" s="142" t="s">
        <v>164</v>
      </c>
      <c r="F179" s="143" t="s">
        <v>266</v>
      </c>
      <c r="I179" s="144"/>
      <c r="L179" s="33"/>
      <c r="M179" s="145"/>
      <c r="U179" s="330"/>
      <c r="V179" s="1" t="str">
        <f t="shared" si="1"/>
        <v/>
      </c>
      <c r="AT179" s="18" t="s">
        <v>164</v>
      </c>
      <c r="AU179" s="18" t="s">
        <v>88</v>
      </c>
    </row>
    <row r="180" spans="2:65" s="1" customFormat="1" ht="19.5" x14ac:dyDescent="0.2">
      <c r="B180" s="33"/>
      <c r="D180" s="147" t="s">
        <v>240</v>
      </c>
      <c r="F180" s="164" t="s">
        <v>267</v>
      </c>
      <c r="I180" s="144"/>
      <c r="L180" s="33"/>
      <c r="M180" s="145"/>
      <c r="U180" s="330"/>
      <c r="V180" s="1" t="str">
        <f t="shared" si="1"/>
        <v/>
      </c>
      <c r="AT180" s="18" t="s">
        <v>240</v>
      </c>
      <c r="AU180" s="18" t="s">
        <v>88</v>
      </c>
    </row>
    <row r="181" spans="2:65" s="14" customFormat="1" ht="11.25" x14ac:dyDescent="0.2">
      <c r="B181" s="159"/>
      <c r="D181" s="147" t="s">
        <v>166</v>
      </c>
      <c r="E181" s="160" t="s">
        <v>19</v>
      </c>
      <c r="F181" s="161" t="s">
        <v>268</v>
      </c>
      <c r="H181" s="160" t="s">
        <v>19</v>
      </c>
      <c r="I181" s="162"/>
      <c r="L181" s="159"/>
      <c r="M181" s="163"/>
      <c r="U181" s="333"/>
      <c r="V181" s="1" t="str">
        <f t="shared" si="1"/>
        <v/>
      </c>
      <c r="AT181" s="160" t="s">
        <v>166</v>
      </c>
      <c r="AU181" s="160" t="s">
        <v>88</v>
      </c>
      <c r="AV181" s="14" t="s">
        <v>82</v>
      </c>
      <c r="AW181" s="14" t="s">
        <v>36</v>
      </c>
      <c r="AX181" s="14" t="s">
        <v>75</v>
      </c>
      <c r="AY181" s="160" t="s">
        <v>154</v>
      </c>
    </row>
    <row r="182" spans="2:65" s="12" customFormat="1" ht="11.25" x14ac:dyDescent="0.2">
      <c r="B182" s="146"/>
      <c r="D182" s="147" t="s">
        <v>166</v>
      </c>
      <c r="E182" s="148" t="s">
        <v>19</v>
      </c>
      <c r="F182" s="149" t="s">
        <v>269</v>
      </c>
      <c r="H182" s="150">
        <v>0.14199999999999999</v>
      </c>
      <c r="I182" s="151"/>
      <c r="L182" s="146"/>
      <c r="M182" s="152"/>
      <c r="U182" s="331"/>
      <c r="V182" s="1" t="str">
        <f t="shared" si="1"/>
        <v/>
      </c>
      <c r="AT182" s="148" t="s">
        <v>166</v>
      </c>
      <c r="AU182" s="148" t="s">
        <v>88</v>
      </c>
      <c r="AV182" s="12" t="s">
        <v>88</v>
      </c>
      <c r="AW182" s="12" t="s">
        <v>36</v>
      </c>
      <c r="AX182" s="12" t="s">
        <v>75</v>
      </c>
      <c r="AY182" s="148" t="s">
        <v>154</v>
      </c>
    </row>
    <row r="183" spans="2:65" s="12" customFormat="1" ht="11.25" x14ac:dyDescent="0.2">
      <c r="B183" s="146"/>
      <c r="D183" s="147" t="s">
        <v>166</v>
      </c>
      <c r="E183" s="148" t="s">
        <v>19</v>
      </c>
      <c r="F183" s="149" t="s">
        <v>270</v>
      </c>
      <c r="H183" s="150">
        <v>0.13200000000000001</v>
      </c>
      <c r="I183" s="151"/>
      <c r="L183" s="146"/>
      <c r="M183" s="152"/>
      <c r="U183" s="331"/>
      <c r="V183" s="1" t="str">
        <f t="shared" si="1"/>
        <v/>
      </c>
      <c r="AT183" s="148" t="s">
        <v>166</v>
      </c>
      <c r="AU183" s="148" t="s">
        <v>88</v>
      </c>
      <c r="AV183" s="12" t="s">
        <v>88</v>
      </c>
      <c r="AW183" s="12" t="s">
        <v>36</v>
      </c>
      <c r="AX183" s="12" t="s">
        <v>75</v>
      </c>
      <c r="AY183" s="148" t="s">
        <v>154</v>
      </c>
    </row>
    <row r="184" spans="2:65" s="12" customFormat="1" ht="11.25" x14ac:dyDescent="0.2">
      <c r="B184" s="146"/>
      <c r="D184" s="147" t="s">
        <v>166</v>
      </c>
      <c r="E184" s="148" t="s">
        <v>19</v>
      </c>
      <c r="F184" s="149" t="s">
        <v>271</v>
      </c>
      <c r="H184" s="150">
        <v>0.41299999999999998</v>
      </c>
      <c r="I184" s="151"/>
      <c r="L184" s="146"/>
      <c r="M184" s="152"/>
      <c r="U184" s="331"/>
      <c r="V184" s="1" t="str">
        <f t="shared" si="1"/>
        <v/>
      </c>
      <c r="AT184" s="148" t="s">
        <v>166</v>
      </c>
      <c r="AU184" s="148" t="s">
        <v>88</v>
      </c>
      <c r="AV184" s="12" t="s">
        <v>88</v>
      </c>
      <c r="AW184" s="12" t="s">
        <v>36</v>
      </c>
      <c r="AX184" s="12" t="s">
        <v>75</v>
      </c>
      <c r="AY184" s="148" t="s">
        <v>154</v>
      </c>
    </row>
    <row r="185" spans="2:65" s="12" customFormat="1" ht="11.25" x14ac:dyDescent="0.2">
      <c r="B185" s="146"/>
      <c r="D185" s="147" t="s">
        <v>166</v>
      </c>
      <c r="E185" s="148" t="s">
        <v>19</v>
      </c>
      <c r="F185" s="149" t="s">
        <v>272</v>
      </c>
      <c r="H185" s="150">
        <v>0.80700000000000005</v>
      </c>
      <c r="I185" s="151"/>
      <c r="L185" s="146"/>
      <c r="M185" s="152"/>
      <c r="U185" s="331"/>
      <c r="V185" s="1" t="str">
        <f t="shared" si="1"/>
        <v/>
      </c>
      <c r="AT185" s="148" t="s">
        <v>166</v>
      </c>
      <c r="AU185" s="148" t="s">
        <v>88</v>
      </c>
      <c r="AV185" s="12" t="s">
        <v>88</v>
      </c>
      <c r="AW185" s="12" t="s">
        <v>36</v>
      </c>
      <c r="AX185" s="12" t="s">
        <v>75</v>
      </c>
      <c r="AY185" s="148" t="s">
        <v>154</v>
      </c>
    </row>
    <row r="186" spans="2:65" s="13" customFormat="1" ht="11.25" x14ac:dyDescent="0.2">
      <c r="B186" s="153"/>
      <c r="D186" s="147" t="s">
        <v>166</v>
      </c>
      <c r="E186" s="154" t="s">
        <v>19</v>
      </c>
      <c r="F186" s="155" t="s">
        <v>168</v>
      </c>
      <c r="H186" s="156">
        <v>1.4940000000000002</v>
      </c>
      <c r="I186" s="157"/>
      <c r="L186" s="153"/>
      <c r="M186" s="158"/>
      <c r="U186" s="332"/>
      <c r="V186" s="1" t="str">
        <f t="shared" si="1"/>
        <v/>
      </c>
      <c r="AT186" s="154" t="s">
        <v>166</v>
      </c>
      <c r="AU186" s="154" t="s">
        <v>88</v>
      </c>
      <c r="AV186" s="13" t="s">
        <v>162</v>
      </c>
      <c r="AW186" s="13" t="s">
        <v>36</v>
      </c>
      <c r="AX186" s="13" t="s">
        <v>82</v>
      </c>
      <c r="AY186" s="154" t="s">
        <v>154</v>
      </c>
    </row>
    <row r="187" spans="2:65" s="1" customFormat="1" ht="24.2" customHeight="1" x14ac:dyDescent="0.2">
      <c r="B187" s="33"/>
      <c r="C187" s="129" t="s">
        <v>273</v>
      </c>
      <c r="D187" s="129" t="s">
        <v>157</v>
      </c>
      <c r="E187" s="130" t="s">
        <v>274</v>
      </c>
      <c r="F187" s="131" t="s">
        <v>275</v>
      </c>
      <c r="G187" s="132" t="s">
        <v>188</v>
      </c>
      <c r="H187" s="133">
        <v>56.1</v>
      </c>
      <c r="I187" s="134"/>
      <c r="J187" s="135">
        <f>ROUND(I187*H187,2)</f>
        <v>0</v>
      </c>
      <c r="K187" s="131" t="s">
        <v>161</v>
      </c>
      <c r="L187" s="33"/>
      <c r="M187" s="136" t="s">
        <v>19</v>
      </c>
      <c r="N187" s="137" t="s">
        <v>47</v>
      </c>
      <c r="P187" s="138">
        <f>O187*H187</f>
        <v>0</v>
      </c>
      <c r="Q187" s="138">
        <v>4.8000000000000001E-4</v>
      </c>
      <c r="R187" s="138">
        <f>Q187*H187</f>
        <v>2.6928000000000001E-2</v>
      </c>
      <c r="S187" s="138">
        <v>0</v>
      </c>
      <c r="T187" s="138">
        <f>S187*H187</f>
        <v>0</v>
      </c>
      <c r="U187" s="329" t="s">
        <v>19</v>
      </c>
      <c r="V187" s="1" t="str">
        <f t="shared" si="1"/>
        <v/>
      </c>
      <c r="AR187" s="140" t="s">
        <v>162</v>
      </c>
      <c r="AT187" s="140" t="s">
        <v>157</v>
      </c>
      <c r="AU187" s="140" t="s">
        <v>88</v>
      </c>
      <c r="AY187" s="18" t="s">
        <v>154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88</v>
      </c>
      <c r="BK187" s="141">
        <f>ROUND(I187*H187,2)</f>
        <v>0</v>
      </c>
      <c r="BL187" s="18" t="s">
        <v>162</v>
      </c>
      <c r="BM187" s="140" t="s">
        <v>276</v>
      </c>
    </row>
    <row r="188" spans="2:65" s="1" customFormat="1" ht="11.25" x14ac:dyDescent="0.2">
      <c r="B188" s="33"/>
      <c r="D188" s="142" t="s">
        <v>164</v>
      </c>
      <c r="F188" s="143" t="s">
        <v>277</v>
      </c>
      <c r="I188" s="144"/>
      <c r="L188" s="33"/>
      <c r="M188" s="145"/>
      <c r="U188" s="330"/>
      <c r="V188" s="1" t="str">
        <f t="shared" si="1"/>
        <v/>
      </c>
      <c r="AT188" s="18" t="s">
        <v>164</v>
      </c>
      <c r="AU188" s="18" t="s">
        <v>88</v>
      </c>
    </row>
    <row r="189" spans="2:65" s="14" customFormat="1" ht="11.25" x14ac:dyDescent="0.2">
      <c r="B189" s="159"/>
      <c r="D189" s="147" t="s">
        <v>166</v>
      </c>
      <c r="E189" s="160" t="s">
        <v>19</v>
      </c>
      <c r="F189" s="161" t="s">
        <v>278</v>
      </c>
      <c r="H189" s="160" t="s">
        <v>19</v>
      </c>
      <c r="I189" s="162"/>
      <c r="L189" s="159"/>
      <c r="M189" s="163"/>
      <c r="U189" s="333"/>
      <c r="V189" s="1" t="str">
        <f t="shared" si="1"/>
        <v/>
      </c>
      <c r="AT189" s="160" t="s">
        <v>166</v>
      </c>
      <c r="AU189" s="160" t="s">
        <v>88</v>
      </c>
      <c r="AV189" s="14" t="s">
        <v>82</v>
      </c>
      <c r="AW189" s="14" t="s">
        <v>36</v>
      </c>
      <c r="AX189" s="14" t="s">
        <v>75</v>
      </c>
      <c r="AY189" s="160" t="s">
        <v>154</v>
      </c>
    </row>
    <row r="190" spans="2:65" s="12" customFormat="1" ht="11.25" x14ac:dyDescent="0.2">
      <c r="B190" s="146"/>
      <c r="D190" s="147" t="s">
        <v>166</v>
      </c>
      <c r="E190" s="148" t="s">
        <v>19</v>
      </c>
      <c r="F190" s="149" t="s">
        <v>279</v>
      </c>
      <c r="H190" s="150">
        <v>13.9</v>
      </c>
      <c r="I190" s="151"/>
      <c r="L190" s="146"/>
      <c r="M190" s="152"/>
      <c r="U190" s="331"/>
      <c r="V190" s="1" t="str">
        <f t="shared" si="1"/>
        <v/>
      </c>
      <c r="AT190" s="148" t="s">
        <v>166</v>
      </c>
      <c r="AU190" s="148" t="s">
        <v>88</v>
      </c>
      <c r="AV190" s="12" t="s">
        <v>88</v>
      </c>
      <c r="AW190" s="12" t="s">
        <v>36</v>
      </c>
      <c r="AX190" s="12" t="s">
        <v>75</v>
      </c>
      <c r="AY190" s="148" t="s">
        <v>154</v>
      </c>
    </row>
    <row r="191" spans="2:65" s="12" customFormat="1" ht="11.25" x14ac:dyDescent="0.2">
      <c r="B191" s="146"/>
      <c r="D191" s="147" t="s">
        <v>166</v>
      </c>
      <c r="E191" s="148" t="s">
        <v>19</v>
      </c>
      <c r="F191" s="149" t="s">
        <v>280</v>
      </c>
      <c r="H191" s="150">
        <v>6.4</v>
      </c>
      <c r="I191" s="151"/>
      <c r="L191" s="146"/>
      <c r="M191" s="152"/>
      <c r="U191" s="331"/>
      <c r="V191" s="1" t="str">
        <f t="shared" si="1"/>
        <v/>
      </c>
      <c r="AT191" s="148" t="s">
        <v>166</v>
      </c>
      <c r="AU191" s="148" t="s">
        <v>88</v>
      </c>
      <c r="AV191" s="12" t="s">
        <v>88</v>
      </c>
      <c r="AW191" s="12" t="s">
        <v>36</v>
      </c>
      <c r="AX191" s="12" t="s">
        <v>75</v>
      </c>
      <c r="AY191" s="148" t="s">
        <v>154</v>
      </c>
    </row>
    <row r="192" spans="2:65" s="12" customFormat="1" ht="11.25" x14ac:dyDescent="0.2">
      <c r="B192" s="146"/>
      <c r="D192" s="147" t="s">
        <v>166</v>
      </c>
      <c r="E192" s="148" t="s">
        <v>19</v>
      </c>
      <c r="F192" s="149" t="s">
        <v>281</v>
      </c>
      <c r="H192" s="150">
        <v>5.8</v>
      </c>
      <c r="I192" s="151"/>
      <c r="L192" s="146"/>
      <c r="M192" s="152"/>
      <c r="U192" s="331"/>
      <c r="V192" s="1" t="str">
        <f t="shared" si="1"/>
        <v/>
      </c>
      <c r="AT192" s="148" t="s">
        <v>166</v>
      </c>
      <c r="AU192" s="148" t="s">
        <v>88</v>
      </c>
      <c r="AV192" s="12" t="s">
        <v>88</v>
      </c>
      <c r="AW192" s="12" t="s">
        <v>36</v>
      </c>
      <c r="AX192" s="12" t="s">
        <v>75</v>
      </c>
      <c r="AY192" s="148" t="s">
        <v>154</v>
      </c>
    </row>
    <row r="193" spans="2:65" s="12" customFormat="1" ht="11.25" x14ac:dyDescent="0.2">
      <c r="B193" s="146"/>
      <c r="D193" s="147" t="s">
        <v>166</v>
      </c>
      <c r="E193" s="148" t="s">
        <v>19</v>
      </c>
      <c r="F193" s="149" t="s">
        <v>282</v>
      </c>
      <c r="H193" s="150">
        <v>10</v>
      </c>
      <c r="I193" s="151"/>
      <c r="L193" s="146"/>
      <c r="M193" s="152"/>
      <c r="U193" s="331"/>
      <c r="V193" s="1" t="str">
        <f t="shared" si="1"/>
        <v/>
      </c>
      <c r="AT193" s="148" t="s">
        <v>166</v>
      </c>
      <c r="AU193" s="148" t="s">
        <v>88</v>
      </c>
      <c r="AV193" s="12" t="s">
        <v>88</v>
      </c>
      <c r="AW193" s="12" t="s">
        <v>36</v>
      </c>
      <c r="AX193" s="12" t="s">
        <v>75</v>
      </c>
      <c r="AY193" s="148" t="s">
        <v>154</v>
      </c>
    </row>
    <row r="194" spans="2:65" s="12" customFormat="1" ht="11.25" x14ac:dyDescent="0.2">
      <c r="B194" s="146"/>
      <c r="D194" s="147" t="s">
        <v>166</v>
      </c>
      <c r="E194" s="148" t="s">
        <v>19</v>
      </c>
      <c r="F194" s="149" t="s">
        <v>283</v>
      </c>
      <c r="H194" s="150">
        <v>20</v>
      </c>
      <c r="I194" s="151"/>
      <c r="L194" s="146"/>
      <c r="M194" s="152"/>
      <c r="U194" s="331"/>
      <c r="V194" s="1" t="str">
        <f t="shared" si="1"/>
        <v/>
      </c>
      <c r="AT194" s="148" t="s">
        <v>166</v>
      </c>
      <c r="AU194" s="148" t="s">
        <v>88</v>
      </c>
      <c r="AV194" s="12" t="s">
        <v>88</v>
      </c>
      <c r="AW194" s="12" t="s">
        <v>36</v>
      </c>
      <c r="AX194" s="12" t="s">
        <v>75</v>
      </c>
      <c r="AY194" s="148" t="s">
        <v>154</v>
      </c>
    </row>
    <row r="195" spans="2:65" s="13" customFormat="1" ht="11.25" x14ac:dyDescent="0.2">
      <c r="B195" s="153"/>
      <c r="D195" s="147" t="s">
        <v>166</v>
      </c>
      <c r="E195" s="154" t="s">
        <v>19</v>
      </c>
      <c r="F195" s="155" t="s">
        <v>168</v>
      </c>
      <c r="H195" s="156">
        <v>56.1</v>
      </c>
      <c r="I195" s="157"/>
      <c r="L195" s="153"/>
      <c r="M195" s="158"/>
      <c r="U195" s="332"/>
      <c r="V195" s="1" t="str">
        <f t="shared" si="1"/>
        <v/>
      </c>
      <c r="AT195" s="154" t="s">
        <v>166</v>
      </c>
      <c r="AU195" s="154" t="s">
        <v>88</v>
      </c>
      <c r="AV195" s="13" t="s">
        <v>162</v>
      </c>
      <c r="AW195" s="13" t="s">
        <v>36</v>
      </c>
      <c r="AX195" s="13" t="s">
        <v>82</v>
      </c>
      <c r="AY195" s="154" t="s">
        <v>154</v>
      </c>
    </row>
    <row r="196" spans="2:65" s="11" customFormat="1" ht="22.9" customHeight="1" x14ac:dyDescent="0.2">
      <c r="B196" s="117"/>
      <c r="D196" s="118" t="s">
        <v>74</v>
      </c>
      <c r="E196" s="127" t="s">
        <v>229</v>
      </c>
      <c r="F196" s="127" t="s">
        <v>284</v>
      </c>
      <c r="I196" s="120"/>
      <c r="J196" s="128">
        <f>BK196</f>
        <v>0</v>
      </c>
      <c r="L196" s="117"/>
      <c r="M196" s="122"/>
      <c r="P196" s="123">
        <f>SUM(P197:P335)</f>
        <v>0</v>
      </c>
      <c r="R196" s="123">
        <f>SUM(R197:R335)</f>
        <v>7.1067999999999999E-3</v>
      </c>
      <c r="T196" s="123">
        <f>SUM(T197:T335)</f>
        <v>11.206799999999999</v>
      </c>
      <c r="U196" s="328"/>
      <c r="V196" s="1" t="str">
        <f t="shared" si="1"/>
        <v/>
      </c>
      <c r="AR196" s="118" t="s">
        <v>82</v>
      </c>
      <c r="AT196" s="125" t="s">
        <v>74</v>
      </c>
      <c r="AU196" s="125" t="s">
        <v>82</v>
      </c>
      <c r="AY196" s="118" t="s">
        <v>154</v>
      </c>
      <c r="BK196" s="126">
        <f>SUM(BK197:BK335)</f>
        <v>0</v>
      </c>
    </row>
    <row r="197" spans="2:65" s="1" customFormat="1" ht="16.5" customHeight="1" x14ac:dyDescent="0.2">
      <c r="B197" s="33"/>
      <c r="C197" s="129" t="s">
        <v>285</v>
      </c>
      <c r="D197" s="129" t="s">
        <v>157</v>
      </c>
      <c r="E197" s="130" t="s">
        <v>286</v>
      </c>
      <c r="F197" s="131" t="s">
        <v>287</v>
      </c>
      <c r="G197" s="132" t="s">
        <v>288</v>
      </c>
      <c r="H197" s="133">
        <v>1</v>
      </c>
      <c r="I197" s="134"/>
      <c r="J197" s="135">
        <f>ROUND(I197*H197,2)</f>
        <v>0</v>
      </c>
      <c r="K197" s="131" t="s">
        <v>19</v>
      </c>
      <c r="L197" s="33"/>
      <c r="M197" s="136" t="s">
        <v>19</v>
      </c>
      <c r="N197" s="137" t="s">
        <v>47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8">
        <f>S197*H197</f>
        <v>0</v>
      </c>
      <c r="U197" s="329" t="s">
        <v>19</v>
      </c>
      <c r="V197" s="1" t="str">
        <f t="shared" si="1"/>
        <v/>
      </c>
      <c r="AR197" s="140" t="s">
        <v>162</v>
      </c>
      <c r="AT197" s="140" t="s">
        <v>157</v>
      </c>
      <c r="AU197" s="140" t="s">
        <v>88</v>
      </c>
      <c r="AY197" s="18" t="s">
        <v>154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88</v>
      </c>
      <c r="BK197" s="141">
        <f>ROUND(I197*H197,2)</f>
        <v>0</v>
      </c>
      <c r="BL197" s="18" t="s">
        <v>162</v>
      </c>
      <c r="BM197" s="140" t="s">
        <v>289</v>
      </c>
    </row>
    <row r="198" spans="2:65" s="1" customFormat="1" ht="16.5" customHeight="1" x14ac:dyDescent="0.2">
      <c r="B198" s="33"/>
      <c r="C198" s="129" t="s">
        <v>290</v>
      </c>
      <c r="D198" s="129" t="s">
        <v>157</v>
      </c>
      <c r="E198" s="130" t="s">
        <v>291</v>
      </c>
      <c r="F198" s="131" t="s">
        <v>292</v>
      </c>
      <c r="G198" s="132" t="s">
        <v>288</v>
      </c>
      <c r="H198" s="133">
        <v>1</v>
      </c>
      <c r="I198" s="134"/>
      <c r="J198" s="135">
        <f>ROUND(I198*H198,2)</f>
        <v>0</v>
      </c>
      <c r="K198" s="131" t="s">
        <v>19</v>
      </c>
      <c r="L198" s="33"/>
      <c r="M198" s="136" t="s">
        <v>19</v>
      </c>
      <c r="N198" s="137" t="s">
        <v>47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8">
        <f>S198*H198</f>
        <v>0</v>
      </c>
      <c r="U198" s="329" t="s">
        <v>19</v>
      </c>
      <c r="V198" s="1" t="str">
        <f t="shared" si="1"/>
        <v/>
      </c>
      <c r="AR198" s="140" t="s">
        <v>162</v>
      </c>
      <c r="AT198" s="140" t="s">
        <v>157</v>
      </c>
      <c r="AU198" s="140" t="s">
        <v>88</v>
      </c>
      <c r="AY198" s="18" t="s">
        <v>154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88</v>
      </c>
      <c r="BK198" s="141">
        <f>ROUND(I198*H198,2)</f>
        <v>0</v>
      </c>
      <c r="BL198" s="18" t="s">
        <v>162</v>
      </c>
      <c r="BM198" s="140" t="s">
        <v>293</v>
      </c>
    </row>
    <row r="199" spans="2:65" s="1" customFormat="1" ht="24.2" customHeight="1" x14ac:dyDescent="0.2">
      <c r="B199" s="33"/>
      <c r="C199" s="129" t="s">
        <v>294</v>
      </c>
      <c r="D199" s="129" t="s">
        <v>157</v>
      </c>
      <c r="E199" s="130" t="s">
        <v>295</v>
      </c>
      <c r="F199" s="131" t="s">
        <v>296</v>
      </c>
      <c r="G199" s="132" t="s">
        <v>171</v>
      </c>
      <c r="H199" s="133">
        <v>84.22</v>
      </c>
      <c r="I199" s="134"/>
      <c r="J199" s="135">
        <f>ROUND(I199*H199,2)</f>
        <v>0</v>
      </c>
      <c r="K199" s="131" t="s">
        <v>161</v>
      </c>
      <c r="L199" s="33"/>
      <c r="M199" s="136" t="s">
        <v>19</v>
      </c>
      <c r="N199" s="137" t="s">
        <v>47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8">
        <f>S199*H199</f>
        <v>0</v>
      </c>
      <c r="U199" s="329" t="s">
        <v>19</v>
      </c>
      <c r="V199" s="1" t="str">
        <f t="shared" si="1"/>
        <v/>
      </c>
      <c r="AR199" s="140" t="s">
        <v>162</v>
      </c>
      <c r="AT199" s="140" t="s">
        <v>157</v>
      </c>
      <c r="AU199" s="140" t="s">
        <v>88</v>
      </c>
      <c r="AY199" s="18" t="s">
        <v>154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88</v>
      </c>
      <c r="BK199" s="141">
        <f>ROUND(I199*H199,2)</f>
        <v>0</v>
      </c>
      <c r="BL199" s="18" t="s">
        <v>162</v>
      </c>
      <c r="BM199" s="140" t="s">
        <v>297</v>
      </c>
    </row>
    <row r="200" spans="2:65" s="1" customFormat="1" ht="11.25" x14ac:dyDescent="0.2">
      <c r="B200" s="33"/>
      <c r="D200" s="142" t="s">
        <v>164</v>
      </c>
      <c r="F200" s="143" t="s">
        <v>298</v>
      </c>
      <c r="I200" s="144"/>
      <c r="L200" s="33"/>
      <c r="M200" s="145"/>
      <c r="U200" s="330"/>
      <c r="V200" s="1" t="str">
        <f t="shared" si="1"/>
        <v/>
      </c>
      <c r="AT200" s="18" t="s">
        <v>164</v>
      </c>
      <c r="AU200" s="18" t="s">
        <v>88</v>
      </c>
    </row>
    <row r="201" spans="2:65" s="12" customFormat="1" ht="11.25" x14ac:dyDescent="0.2">
      <c r="B201" s="146"/>
      <c r="D201" s="147" t="s">
        <v>166</v>
      </c>
      <c r="E201" s="148" t="s">
        <v>19</v>
      </c>
      <c r="F201" s="149" t="s">
        <v>299</v>
      </c>
      <c r="H201" s="150">
        <v>84.22</v>
      </c>
      <c r="I201" s="151"/>
      <c r="L201" s="146"/>
      <c r="M201" s="152"/>
      <c r="U201" s="331"/>
      <c r="V201" s="1" t="str">
        <f t="shared" si="1"/>
        <v/>
      </c>
      <c r="AT201" s="148" t="s">
        <v>166</v>
      </c>
      <c r="AU201" s="148" t="s">
        <v>88</v>
      </c>
      <c r="AV201" s="12" t="s">
        <v>88</v>
      </c>
      <c r="AW201" s="12" t="s">
        <v>36</v>
      </c>
      <c r="AX201" s="12" t="s">
        <v>75</v>
      </c>
      <c r="AY201" s="148" t="s">
        <v>154</v>
      </c>
    </row>
    <row r="202" spans="2:65" s="13" customFormat="1" ht="11.25" x14ac:dyDescent="0.2">
      <c r="B202" s="153"/>
      <c r="D202" s="147" t="s">
        <v>166</v>
      </c>
      <c r="E202" s="154" t="s">
        <v>19</v>
      </c>
      <c r="F202" s="155" t="s">
        <v>168</v>
      </c>
      <c r="H202" s="156">
        <v>84.22</v>
      </c>
      <c r="I202" s="157"/>
      <c r="L202" s="153"/>
      <c r="M202" s="158"/>
      <c r="U202" s="332"/>
      <c r="V202" s="1" t="str">
        <f t="shared" si="1"/>
        <v/>
      </c>
      <c r="AT202" s="154" t="s">
        <v>166</v>
      </c>
      <c r="AU202" s="154" t="s">
        <v>88</v>
      </c>
      <c r="AV202" s="13" t="s">
        <v>162</v>
      </c>
      <c r="AW202" s="13" t="s">
        <v>36</v>
      </c>
      <c r="AX202" s="13" t="s">
        <v>82</v>
      </c>
      <c r="AY202" s="154" t="s">
        <v>154</v>
      </c>
    </row>
    <row r="203" spans="2:65" s="1" customFormat="1" ht="16.5" customHeight="1" x14ac:dyDescent="0.2">
      <c r="B203" s="33"/>
      <c r="C203" s="129" t="s">
        <v>300</v>
      </c>
      <c r="D203" s="129" t="s">
        <v>157</v>
      </c>
      <c r="E203" s="130" t="s">
        <v>301</v>
      </c>
      <c r="F203" s="131" t="s">
        <v>302</v>
      </c>
      <c r="G203" s="132" t="s">
        <v>188</v>
      </c>
      <c r="H203" s="133">
        <v>24.3</v>
      </c>
      <c r="I203" s="134"/>
      <c r="J203" s="135">
        <f>ROUND(I203*H203,2)</f>
        <v>0</v>
      </c>
      <c r="K203" s="131" t="s">
        <v>161</v>
      </c>
      <c r="L203" s="33"/>
      <c r="M203" s="136" t="s">
        <v>19</v>
      </c>
      <c r="N203" s="137" t="s">
        <v>47</v>
      </c>
      <c r="P203" s="138">
        <f>O203*H203</f>
        <v>0</v>
      </c>
      <c r="Q203" s="138">
        <v>3.0000000000000001E-5</v>
      </c>
      <c r="R203" s="138">
        <f>Q203*H203</f>
        <v>7.2900000000000005E-4</v>
      </c>
      <c r="S203" s="138">
        <v>3.0000000000000001E-3</v>
      </c>
      <c r="T203" s="138">
        <f>S203*H203</f>
        <v>7.2900000000000006E-2</v>
      </c>
      <c r="U203" s="329" t="s">
        <v>19</v>
      </c>
      <c r="V203" s="1" t="str">
        <f t="shared" si="1"/>
        <v/>
      </c>
      <c r="AR203" s="140" t="s">
        <v>162</v>
      </c>
      <c r="AT203" s="140" t="s">
        <v>157</v>
      </c>
      <c r="AU203" s="140" t="s">
        <v>88</v>
      </c>
      <c r="AY203" s="18" t="s">
        <v>154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88</v>
      </c>
      <c r="BK203" s="141">
        <f>ROUND(I203*H203,2)</f>
        <v>0</v>
      </c>
      <c r="BL203" s="18" t="s">
        <v>162</v>
      </c>
      <c r="BM203" s="140" t="s">
        <v>303</v>
      </c>
    </row>
    <row r="204" spans="2:65" s="1" customFormat="1" ht="11.25" x14ac:dyDescent="0.2">
      <c r="B204" s="33"/>
      <c r="D204" s="142" t="s">
        <v>164</v>
      </c>
      <c r="F204" s="143" t="s">
        <v>304</v>
      </c>
      <c r="I204" s="144"/>
      <c r="L204" s="33"/>
      <c r="M204" s="145"/>
      <c r="U204" s="330"/>
      <c r="V204" s="1" t="str">
        <f t="shared" si="1"/>
        <v/>
      </c>
      <c r="AT204" s="18" t="s">
        <v>164</v>
      </c>
      <c r="AU204" s="18" t="s">
        <v>88</v>
      </c>
    </row>
    <row r="205" spans="2:65" s="1" customFormat="1" ht="19.5" x14ac:dyDescent="0.2">
      <c r="B205" s="33"/>
      <c r="D205" s="147" t="s">
        <v>240</v>
      </c>
      <c r="F205" s="164" t="s">
        <v>305</v>
      </c>
      <c r="I205" s="144"/>
      <c r="L205" s="33"/>
      <c r="M205" s="145"/>
      <c r="U205" s="330"/>
      <c r="V205" s="1" t="str">
        <f t="shared" si="1"/>
        <v/>
      </c>
      <c r="AT205" s="18" t="s">
        <v>240</v>
      </c>
      <c r="AU205" s="18" t="s">
        <v>88</v>
      </c>
    </row>
    <row r="206" spans="2:65" s="12" customFormat="1" ht="11.25" x14ac:dyDescent="0.2">
      <c r="B206" s="146"/>
      <c r="D206" s="147" t="s">
        <v>166</v>
      </c>
      <c r="E206" s="148" t="s">
        <v>19</v>
      </c>
      <c r="F206" s="149" t="s">
        <v>306</v>
      </c>
      <c r="H206" s="150">
        <v>24.3</v>
      </c>
      <c r="I206" s="151"/>
      <c r="L206" s="146"/>
      <c r="M206" s="152"/>
      <c r="U206" s="331"/>
      <c r="V206" s="1" t="str">
        <f t="shared" si="1"/>
        <v/>
      </c>
      <c r="AT206" s="148" t="s">
        <v>166</v>
      </c>
      <c r="AU206" s="148" t="s">
        <v>88</v>
      </c>
      <c r="AV206" s="12" t="s">
        <v>88</v>
      </c>
      <c r="AW206" s="12" t="s">
        <v>36</v>
      </c>
      <c r="AX206" s="12" t="s">
        <v>75</v>
      </c>
      <c r="AY206" s="148" t="s">
        <v>154</v>
      </c>
    </row>
    <row r="207" spans="2:65" s="13" customFormat="1" ht="11.25" x14ac:dyDescent="0.2">
      <c r="B207" s="153"/>
      <c r="D207" s="147" t="s">
        <v>166</v>
      </c>
      <c r="E207" s="154" t="s">
        <v>19</v>
      </c>
      <c r="F207" s="155" t="s">
        <v>168</v>
      </c>
      <c r="H207" s="156">
        <v>24.3</v>
      </c>
      <c r="I207" s="157"/>
      <c r="L207" s="153"/>
      <c r="M207" s="158"/>
      <c r="U207" s="332"/>
      <c r="V207" s="1" t="str">
        <f t="shared" si="1"/>
        <v/>
      </c>
      <c r="AT207" s="154" t="s">
        <v>166</v>
      </c>
      <c r="AU207" s="154" t="s">
        <v>88</v>
      </c>
      <c r="AV207" s="13" t="s">
        <v>162</v>
      </c>
      <c r="AW207" s="13" t="s">
        <v>36</v>
      </c>
      <c r="AX207" s="13" t="s">
        <v>82</v>
      </c>
      <c r="AY207" s="154" t="s">
        <v>154</v>
      </c>
    </row>
    <row r="208" spans="2:65" s="1" customFormat="1" ht="16.5" customHeight="1" x14ac:dyDescent="0.2">
      <c r="B208" s="33"/>
      <c r="C208" s="129" t="s">
        <v>307</v>
      </c>
      <c r="D208" s="129" t="s">
        <v>157</v>
      </c>
      <c r="E208" s="130" t="s">
        <v>308</v>
      </c>
      <c r="F208" s="131" t="s">
        <v>309</v>
      </c>
      <c r="G208" s="132" t="s">
        <v>310</v>
      </c>
      <c r="H208" s="133">
        <v>1</v>
      </c>
      <c r="I208" s="134"/>
      <c r="J208" s="135">
        <f>ROUND(I208*H208,2)</f>
        <v>0</v>
      </c>
      <c r="K208" s="131" t="s">
        <v>19</v>
      </c>
      <c r="L208" s="33"/>
      <c r="M208" s="136" t="s">
        <v>19</v>
      </c>
      <c r="N208" s="137" t="s">
        <v>47</v>
      </c>
      <c r="P208" s="138">
        <f>O208*H208</f>
        <v>0</v>
      </c>
      <c r="Q208" s="138">
        <v>0</v>
      </c>
      <c r="R208" s="138">
        <f>Q208*H208</f>
        <v>0</v>
      </c>
      <c r="S208" s="138">
        <v>2.5000000000000001E-2</v>
      </c>
      <c r="T208" s="138">
        <f>S208*H208</f>
        <v>2.5000000000000001E-2</v>
      </c>
      <c r="U208" s="329" t="s">
        <v>19</v>
      </c>
      <c r="V208" s="1" t="str">
        <f t="shared" si="1"/>
        <v/>
      </c>
      <c r="AR208" s="140" t="s">
        <v>162</v>
      </c>
      <c r="AT208" s="140" t="s">
        <v>157</v>
      </c>
      <c r="AU208" s="140" t="s">
        <v>88</v>
      </c>
      <c r="AY208" s="18" t="s">
        <v>154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8" t="s">
        <v>88</v>
      </c>
      <c r="BK208" s="141">
        <f>ROUND(I208*H208,2)</f>
        <v>0</v>
      </c>
      <c r="BL208" s="18" t="s">
        <v>162</v>
      </c>
      <c r="BM208" s="140" t="s">
        <v>311</v>
      </c>
    </row>
    <row r="209" spans="2:65" s="1" customFormat="1" ht="24.2" customHeight="1" x14ac:dyDescent="0.2">
      <c r="B209" s="33"/>
      <c r="C209" s="129" t="s">
        <v>7</v>
      </c>
      <c r="D209" s="129" t="s">
        <v>157</v>
      </c>
      <c r="E209" s="130" t="s">
        <v>312</v>
      </c>
      <c r="F209" s="131" t="s">
        <v>313</v>
      </c>
      <c r="G209" s="132" t="s">
        <v>188</v>
      </c>
      <c r="H209" s="133">
        <v>1.1000000000000001</v>
      </c>
      <c r="I209" s="134"/>
      <c r="J209" s="135">
        <f>ROUND(I209*H209,2)</f>
        <v>0</v>
      </c>
      <c r="K209" s="131" t="s">
        <v>161</v>
      </c>
      <c r="L209" s="33"/>
      <c r="M209" s="136" t="s">
        <v>19</v>
      </c>
      <c r="N209" s="137" t="s">
        <v>47</v>
      </c>
      <c r="P209" s="138">
        <f>O209*H209</f>
        <v>0</v>
      </c>
      <c r="Q209" s="138">
        <v>0</v>
      </c>
      <c r="R209" s="138">
        <f>Q209*H209</f>
        <v>0</v>
      </c>
      <c r="S209" s="138">
        <v>4.2000000000000003E-2</v>
      </c>
      <c r="T209" s="138">
        <f>S209*H209</f>
        <v>4.6200000000000005E-2</v>
      </c>
      <c r="U209" s="329" t="s">
        <v>19</v>
      </c>
      <c r="V209" s="1" t="str">
        <f t="shared" si="1"/>
        <v/>
      </c>
      <c r="AR209" s="140" t="s">
        <v>162</v>
      </c>
      <c r="AT209" s="140" t="s">
        <v>157</v>
      </c>
      <c r="AU209" s="140" t="s">
        <v>88</v>
      </c>
      <c r="AY209" s="18" t="s">
        <v>154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88</v>
      </c>
      <c r="BK209" s="141">
        <f>ROUND(I209*H209,2)</f>
        <v>0</v>
      </c>
      <c r="BL209" s="18" t="s">
        <v>162</v>
      </c>
      <c r="BM209" s="140" t="s">
        <v>314</v>
      </c>
    </row>
    <row r="210" spans="2:65" s="1" customFormat="1" ht="11.25" x14ac:dyDescent="0.2">
      <c r="B210" s="33"/>
      <c r="D210" s="142" t="s">
        <v>164</v>
      </c>
      <c r="F210" s="143" t="s">
        <v>315</v>
      </c>
      <c r="I210" s="144"/>
      <c r="L210" s="33"/>
      <c r="M210" s="145"/>
      <c r="U210" s="330"/>
      <c r="V210" s="1" t="str">
        <f t="shared" si="1"/>
        <v/>
      </c>
      <c r="AT210" s="18" t="s">
        <v>164</v>
      </c>
      <c r="AU210" s="18" t="s">
        <v>88</v>
      </c>
    </row>
    <row r="211" spans="2:65" s="14" customFormat="1" ht="11.25" x14ac:dyDescent="0.2">
      <c r="B211" s="159"/>
      <c r="D211" s="147" t="s">
        <v>166</v>
      </c>
      <c r="E211" s="160" t="s">
        <v>19</v>
      </c>
      <c r="F211" s="161" t="s">
        <v>190</v>
      </c>
      <c r="H211" s="160" t="s">
        <v>19</v>
      </c>
      <c r="I211" s="162"/>
      <c r="L211" s="159"/>
      <c r="M211" s="163"/>
      <c r="U211" s="333"/>
      <c r="V211" s="1" t="str">
        <f t="shared" si="1"/>
        <v/>
      </c>
      <c r="AT211" s="160" t="s">
        <v>166</v>
      </c>
      <c r="AU211" s="160" t="s">
        <v>88</v>
      </c>
      <c r="AV211" s="14" t="s">
        <v>82</v>
      </c>
      <c r="AW211" s="14" t="s">
        <v>36</v>
      </c>
      <c r="AX211" s="14" t="s">
        <v>75</v>
      </c>
      <c r="AY211" s="160" t="s">
        <v>154</v>
      </c>
    </row>
    <row r="212" spans="2:65" s="12" customFormat="1" ht="11.25" x14ac:dyDescent="0.2">
      <c r="B212" s="146"/>
      <c r="D212" s="147" t="s">
        <v>166</v>
      </c>
      <c r="E212" s="148" t="s">
        <v>19</v>
      </c>
      <c r="F212" s="149" t="s">
        <v>191</v>
      </c>
      <c r="H212" s="150">
        <v>1.1000000000000001</v>
      </c>
      <c r="I212" s="151"/>
      <c r="L212" s="146"/>
      <c r="M212" s="152"/>
      <c r="U212" s="331"/>
      <c r="V212" s="1" t="str">
        <f t="shared" si="1"/>
        <v/>
      </c>
      <c r="AT212" s="148" t="s">
        <v>166</v>
      </c>
      <c r="AU212" s="148" t="s">
        <v>88</v>
      </c>
      <c r="AV212" s="12" t="s">
        <v>88</v>
      </c>
      <c r="AW212" s="12" t="s">
        <v>36</v>
      </c>
      <c r="AX212" s="12" t="s">
        <v>75</v>
      </c>
      <c r="AY212" s="148" t="s">
        <v>154</v>
      </c>
    </row>
    <row r="213" spans="2:65" s="13" customFormat="1" ht="11.25" x14ac:dyDescent="0.2">
      <c r="B213" s="153"/>
      <c r="D213" s="147" t="s">
        <v>166</v>
      </c>
      <c r="E213" s="154" t="s">
        <v>19</v>
      </c>
      <c r="F213" s="155" t="s">
        <v>168</v>
      </c>
      <c r="H213" s="156">
        <v>1.1000000000000001</v>
      </c>
      <c r="I213" s="157"/>
      <c r="L213" s="153"/>
      <c r="M213" s="158"/>
      <c r="U213" s="332"/>
      <c r="V213" s="1" t="str">
        <f t="shared" si="1"/>
        <v/>
      </c>
      <c r="AT213" s="154" t="s">
        <v>166</v>
      </c>
      <c r="AU213" s="154" t="s">
        <v>88</v>
      </c>
      <c r="AV213" s="13" t="s">
        <v>162</v>
      </c>
      <c r="AW213" s="13" t="s">
        <v>36</v>
      </c>
      <c r="AX213" s="13" t="s">
        <v>82</v>
      </c>
      <c r="AY213" s="154" t="s">
        <v>154</v>
      </c>
    </row>
    <row r="214" spans="2:65" s="1" customFormat="1" ht="24.2" customHeight="1" x14ac:dyDescent="0.2">
      <c r="B214" s="33"/>
      <c r="C214" s="129" t="s">
        <v>316</v>
      </c>
      <c r="D214" s="129" t="s">
        <v>157</v>
      </c>
      <c r="E214" s="130" t="s">
        <v>317</v>
      </c>
      <c r="F214" s="131" t="s">
        <v>318</v>
      </c>
      <c r="G214" s="132" t="s">
        <v>310</v>
      </c>
      <c r="H214" s="133">
        <v>1</v>
      </c>
      <c r="I214" s="134"/>
      <c r="J214" s="135">
        <f>ROUND(I214*H214,2)</f>
        <v>0</v>
      </c>
      <c r="K214" s="131" t="s">
        <v>161</v>
      </c>
      <c r="L214" s="33"/>
      <c r="M214" s="136" t="s">
        <v>19</v>
      </c>
      <c r="N214" s="137" t="s">
        <v>47</v>
      </c>
      <c r="P214" s="138">
        <f>O214*H214</f>
        <v>0</v>
      </c>
      <c r="Q214" s="138">
        <v>0</v>
      </c>
      <c r="R214" s="138">
        <f>Q214*H214</f>
        <v>0</v>
      </c>
      <c r="S214" s="138">
        <v>2.5000000000000001E-2</v>
      </c>
      <c r="T214" s="138">
        <f>S214*H214</f>
        <v>2.5000000000000001E-2</v>
      </c>
      <c r="U214" s="329" t="s">
        <v>19</v>
      </c>
      <c r="V214" s="1" t="str">
        <f t="shared" si="1"/>
        <v/>
      </c>
      <c r="AR214" s="140" t="s">
        <v>162</v>
      </c>
      <c r="AT214" s="140" t="s">
        <v>157</v>
      </c>
      <c r="AU214" s="140" t="s">
        <v>88</v>
      </c>
      <c r="AY214" s="18" t="s">
        <v>154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8" t="s">
        <v>88</v>
      </c>
      <c r="BK214" s="141">
        <f>ROUND(I214*H214,2)</f>
        <v>0</v>
      </c>
      <c r="BL214" s="18" t="s">
        <v>162</v>
      </c>
      <c r="BM214" s="140" t="s">
        <v>319</v>
      </c>
    </row>
    <row r="215" spans="2:65" s="1" customFormat="1" ht="11.25" x14ac:dyDescent="0.2">
      <c r="B215" s="33"/>
      <c r="D215" s="142" t="s">
        <v>164</v>
      </c>
      <c r="F215" s="143" t="s">
        <v>320</v>
      </c>
      <c r="I215" s="144"/>
      <c r="L215" s="33"/>
      <c r="M215" s="145"/>
      <c r="U215" s="330"/>
      <c r="V215" s="1" t="str">
        <f t="shared" si="1"/>
        <v/>
      </c>
      <c r="AT215" s="18" t="s">
        <v>164</v>
      </c>
      <c r="AU215" s="18" t="s">
        <v>88</v>
      </c>
    </row>
    <row r="216" spans="2:65" s="12" customFormat="1" ht="11.25" x14ac:dyDescent="0.2">
      <c r="B216" s="146"/>
      <c r="D216" s="147" t="s">
        <v>166</v>
      </c>
      <c r="E216" s="148" t="s">
        <v>19</v>
      </c>
      <c r="F216" s="149" t="s">
        <v>321</v>
      </c>
      <c r="H216" s="150">
        <v>1</v>
      </c>
      <c r="I216" s="151"/>
      <c r="L216" s="146"/>
      <c r="M216" s="152"/>
      <c r="U216" s="331"/>
      <c r="V216" s="1" t="str">
        <f t="shared" si="1"/>
        <v/>
      </c>
      <c r="AT216" s="148" t="s">
        <v>166</v>
      </c>
      <c r="AU216" s="148" t="s">
        <v>88</v>
      </c>
      <c r="AV216" s="12" t="s">
        <v>88</v>
      </c>
      <c r="AW216" s="12" t="s">
        <v>36</v>
      </c>
      <c r="AX216" s="12" t="s">
        <v>75</v>
      </c>
      <c r="AY216" s="148" t="s">
        <v>154</v>
      </c>
    </row>
    <row r="217" spans="2:65" s="13" customFormat="1" ht="11.25" x14ac:dyDescent="0.2">
      <c r="B217" s="153"/>
      <c r="D217" s="147" t="s">
        <v>166</v>
      </c>
      <c r="E217" s="154" t="s">
        <v>19</v>
      </c>
      <c r="F217" s="155" t="s">
        <v>168</v>
      </c>
      <c r="H217" s="156">
        <v>1</v>
      </c>
      <c r="I217" s="157"/>
      <c r="L217" s="153"/>
      <c r="M217" s="158"/>
      <c r="U217" s="332"/>
      <c r="V217" s="1" t="str">
        <f t="shared" si="1"/>
        <v/>
      </c>
      <c r="AT217" s="154" t="s">
        <v>166</v>
      </c>
      <c r="AU217" s="154" t="s">
        <v>88</v>
      </c>
      <c r="AV217" s="13" t="s">
        <v>162</v>
      </c>
      <c r="AW217" s="13" t="s">
        <v>36</v>
      </c>
      <c r="AX217" s="13" t="s">
        <v>82</v>
      </c>
      <c r="AY217" s="154" t="s">
        <v>154</v>
      </c>
    </row>
    <row r="218" spans="2:65" s="1" customFormat="1" ht="24.2" customHeight="1" x14ac:dyDescent="0.2">
      <c r="B218" s="33"/>
      <c r="C218" s="129" t="s">
        <v>322</v>
      </c>
      <c r="D218" s="129" t="s">
        <v>157</v>
      </c>
      <c r="E218" s="130" t="s">
        <v>323</v>
      </c>
      <c r="F218" s="131" t="s">
        <v>324</v>
      </c>
      <c r="G218" s="132" t="s">
        <v>310</v>
      </c>
      <c r="H218" s="133">
        <v>1</v>
      </c>
      <c r="I218" s="134"/>
      <c r="J218" s="135">
        <f>ROUND(I218*H218,2)</f>
        <v>0</v>
      </c>
      <c r="K218" s="131" t="s">
        <v>161</v>
      </c>
      <c r="L218" s="33"/>
      <c r="M218" s="136" t="s">
        <v>19</v>
      </c>
      <c r="N218" s="137" t="s">
        <v>47</v>
      </c>
      <c r="P218" s="138">
        <f>O218*H218</f>
        <v>0</v>
      </c>
      <c r="Q218" s="138">
        <v>0</v>
      </c>
      <c r="R218" s="138">
        <f>Q218*H218</f>
        <v>0</v>
      </c>
      <c r="S218" s="138">
        <v>6.9000000000000006E-2</v>
      </c>
      <c r="T218" s="138">
        <f>S218*H218</f>
        <v>6.9000000000000006E-2</v>
      </c>
      <c r="U218" s="329" t="s">
        <v>19</v>
      </c>
      <c r="V218" s="1" t="str">
        <f t="shared" si="1"/>
        <v/>
      </c>
      <c r="AR218" s="140" t="s">
        <v>162</v>
      </c>
      <c r="AT218" s="140" t="s">
        <v>157</v>
      </c>
      <c r="AU218" s="140" t="s">
        <v>88</v>
      </c>
      <c r="AY218" s="18" t="s">
        <v>154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88</v>
      </c>
      <c r="BK218" s="141">
        <f>ROUND(I218*H218,2)</f>
        <v>0</v>
      </c>
      <c r="BL218" s="18" t="s">
        <v>162</v>
      </c>
      <c r="BM218" s="140" t="s">
        <v>325</v>
      </c>
    </row>
    <row r="219" spans="2:65" s="1" customFormat="1" ht="11.25" x14ac:dyDescent="0.2">
      <c r="B219" s="33"/>
      <c r="D219" s="142" t="s">
        <v>164</v>
      </c>
      <c r="F219" s="143" t="s">
        <v>326</v>
      </c>
      <c r="I219" s="144"/>
      <c r="L219" s="33"/>
      <c r="M219" s="145"/>
      <c r="U219" s="330"/>
      <c r="V219" s="1" t="str">
        <f t="shared" si="1"/>
        <v/>
      </c>
      <c r="AT219" s="18" t="s">
        <v>164</v>
      </c>
      <c r="AU219" s="18" t="s">
        <v>88</v>
      </c>
    </row>
    <row r="220" spans="2:65" s="12" customFormat="1" ht="11.25" x14ac:dyDescent="0.2">
      <c r="B220" s="146"/>
      <c r="D220" s="147" t="s">
        <v>166</v>
      </c>
      <c r="E220" s="148" t="s">
        <v>19</v>
      </c>
      <c r="F220" s="149" t="s">
        <v>327</v>
      </c>
      <c r="H220" s="150">
        <v>1</v>
      </c>
      <c r="I220" s="151"/>
      <c r="L220" s="146"/>
      <c r="M220" s="152"/>
      <c r="U220" s="331"/>
      <c r="V220" s="1" t="str">
        <f t="shared" si="1"/>
        <v/>
      </c>
      <c r="AT220" s="148" t="s">
        <v>166</v>
      </c>
      <c r="AU220" s="148" t="s">
        <v>88</v>
      </c>
      <c r="AV220" s="12" t="s">
        <v>88</v>
      </c>
      <c r="AW220" s="12" t="s">
        <v>36</v>
      </c>
      <c r="AX220" s="12" t="s">
        <v>75</v>
      </c>
      <c r="AY220" s="148" t="s">
        <v>154</v>
      </c>
    </row>
    <row r="221" spans="2:65" s="13" customFormat="1" ht="11.25" x14ac:dyDescent="0.2">
      <c r="B221" s="153"/>
      <c r="D221" s="147" t="s">
        <v>166</v>
      </c>
      <c r="E221" s="154" t="s">
        <v>19</v>
      </c>
      <c r="F221" s="155" t="s">
        <v>168</v>
      </c>
      <c r="H221" s="156">
        <v>1</v>
      </c>
      <c r="I221" s="157"/>
      <c r="L221" s="153"/>
      <c r="M221" s="158"/>
      <c r="U221" s="332"/>
      <c r="V221" s="1" t="str">
        <f t="shared" si="1"/>
        <v/>
      </c>
      <c r="AT221" s="154" t="s">
        <v>166</v>
      </c>
      <c r="AU221" s="154" t="s">
        <v>88</v>
      </c>
      <c r="AV221" s="13" t="s">
        <v>162</v>
      </c>
      <c r="AW221" s="13" t="s">
        <v>36</v>
      </c>
      <c r="AX221" s="13" t="s">
        <v>82</v>
      </c>
      <c r="AY221" s="154" t="s">
        <v>154</v>
      </c>
    </row>
    <row r="222" spans="2:65" s="1" customFormat="1" ht="24.2" customHeight="1" x14ac:dyDescent="0.2">
      <c r="B222" s="33"/>
      <c r="C222" s="129" t="s">
        <v>328</v>
      </c>
      <c r="D222" s="129" t="s">
        <v>157</v>
      </c>
      <c r="E222" s="130" t="s">
        <v>329</v>
      </c>
      <c r="F222" s="131" t="s">
        <v>330</v>
      </c>
      <c r="G222" s="132" t="s">
        <v>171</v>
      </c>
      <c r="H222" s="133">
        <v>1.256</v>
      </c>
      <c r="I222" s="134"/>
      <c r="J222" s="135">
        <f>ROUND(I222*H222,2)</f>
        <v>0</v>
      </c>
      <c r="K222" s="131" t="s">
        <v>161</v>
      </c>
      <c r="L222" s="33"/>
      <c r="M222" s="136" t="s">
        <v>19</v>
      </c>
      <c r="N222" s="137" t="s">
        <v>47</v>
      </c>
      <c r="P222" s="138">
        <f>O222*H222</f>
        <v>0</v>
      </c>
      <c r="Q222" s="138">
        <v>0</v>
      </c>
      <c r="R222" s="138">
        <f>Q222*H222</f>
        <v>0</v>
      </c>
      <c r="S222" s="138">
        <v>5.5E-2</v>
      </c>
      <c r="T222" s="138">
        <f>S222*H222</f>
        <v>6.9080000000000003E-2</v>
      </c>
      <c r="U222" s="329" t="s">
        <v>19</v>
      </c>
      <c r="V222" s="1" t="str">
        <f t="shared" si="1"/>
        <v/>
      </c>
      <c r="AR222" s="140" t="s">
        <v>162</v>
      </c>
      <c r="AT222" s="140" t="s">
        <v>157</v>
      </c>
      <c r="AU222" s="140" t="s">
        <v>88</v>
      </c>
      <c r="AY222" s="18" t="s">
        <v>154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88</v>
      </c>
      <c r="BK222" s="141">
        <f>ROUND(I222*H222,2)</f>
        <v>0</v>
      </c>
      <c r="BL222" s="18" t="s">
        <v>162</v>
      </c>
      <c r="BM222" s="140" t="s">
        <v>331</v>
      </c>
    </row>
    <row r="223" spans="2:65" s="1" customFormat="1" ht="11.25" x14ac:dyDescent="0.2">
      <c r="B223" s="33"/>
      <c r="D223" s="142" t="s">
        <v>164</v>
      </c>
      <c r="F223" s="143" t="s">
        <v>332</v>
      </c>
      <c r="I223" s="144"/>
      <c r="L223" s="33"/>
      <c r="M223" s="145"/>
      <c r="U223" s="330"/>
      <c r="V223" s="1" t="str">
        <f t="shared" si="1"/>
        <v/>
      </c>
      <c r="AT223" s="18" t="s">
        <v>164</v>
      </c>
      <c r="AU223" s="18" t="s">
        <v>88</v>
      </c>
    </row>
    <row r="224" spans="2:65" s="14" customFormat="1" ht="11.25" x14ac:dyDescent="0.2">
      <c r="B224" s="159"/>
      <c r="D224" s="147" t="s">
        <v>166</v>
      </c>
      <c r="E224" s="160" t="s">
        <v>19</v>
      </c>
      <c r="F224" s="161" t="s">
        <v>333</v>
      </c>
      <c r="H224" s="160" t="s">
        <v>19</v>
      </c>
      <c r="I224" s="162"/>
      <c r="L224" s="159"/>
      <c r="M224" s="163"/>
      <c r="U224" s="333"/>
      <c r="V224" s="1" t="str">
        <f t="shared" si="1"/>
        <v/>
      </c>
      <c r="AT224" s="160" t="s">
        <v>166</v>
      </c>
      <c r="AU224" s="160" t="s">
        <v>88</v>
      </c>
      <c r="AV224" s="14" t="s">
        <v>82</v>
      </c>
      <c r="AW224" s="14" t="s">
        <v>36</v>
      </c>
      <c r="AX224" s="14" t="s">
        <v>75</v>
      </c>
      <c r="AY224" s="160" t="s">
        <v>154</v>
      </c>
    </row>
    <row r="225" spans="2:65" s="12" customFormat="1" ht="11.25" x14ac:dyDescent="0.2">
      <c r="B225" s="146"/>
      <c r="D225" s="147" t="s">
        <v>166</v>
      </c>
      <c r="E225" s="148" t="s">
        <v>19</v>
      </c>
      <c r="F225" s="149" t="s">
        <v>334</v>
      </c>
      <c r="H225" s="150">
        <v>0.82599999999999996</v>
      </c>
      <c r="I225" s="151"/>
      <c r="L225" s="146"/>
      <c r="M225" s="152"/>
      <c r="U225" s="331"/>
      <c r="V225" s="1" t="str">
        <f t="shared" si="1"/>
        <v/>
      </c>
      <c r="AT225" s="148" t="s">
        <v>166</v>
      </c>
      <c r="AU225" s="148" t="s">
        <v>88</v>
      </c>
      <c r="AV225" s="12" t="s">
        <v>88</v>
      </c>
      <c r="AW225" s="12" t="s">
        <v>36</v>
      </c>
      <c r="AX225" s="12" t="s">
        <v>75</v>
      </c>
      <c r="AY225" s="148" t="s">
        <v>154</v>
      </c>
    </row>
    <row r="226" spans="2:65" s="12" customFormat="1" ht="11.25" x14ac:dyDescent="0.2">
      <c r="B226" s="146"/>
      <c r="D226" s="147" t="s">
        <v>166</v>
      </c>
      <c r="E226" s="148" t="s">
        <v>19</v>
      </c>
      <c r="F226" s="149" t="s">
        <v>335</v>
      </c>
      <c r="H226" s="150">
        <v>0.43</v>
      </c>
      <c r="I226" s="151"/>
      <c r="L226" s="146"/>
      <c r="M226" s="152"/>
      <c r="U226" s="331"/>
      <c r="V226" s="1" t="str">
        <f t="shared" si="1"/>
        <v/>
      </c>
      <c r="AT226" s="148" t="s">
        <v>166</v>
      </c>
      <c r="AU226" s="148" t="s">
        <v>88</v>
      </c>
      <c r="AV226" s="12" t="s">
        <v>88</v>
      </c>
      <c r="AW226" s="12" t="s">
        <v>36</v>
      </c>
      <c r="AX226" s="12" t="s">
        <v>75</v>
      </c>
      <c r="AY226" s="148" t="s">
        <v>154</v>
      </c>
    </row>
    <row r="227" spans="2:65" s="13" customFormat="1" ht="11.25" x14ac:dyDescent="0.2">
      <c r="B227" s="153"/>
      <c r="D227" s="147" t="s">
        <v>166</v>
      </c>
      <c r="E227" s="154" t="s">
        <v>19</v>
      </c>
      <c r="F227" s="155" t="s">
        <v>168</v>
      </c>
      <c r="H227" s="156">
        <v>1.256</v>
      </c>
      <c r="I227" s="157"/>
      <c r="L227" s="153"/>
      <c r="M227" s="158"/>
      <c r="U227" s="332"/>
      <c r="V227" s="1" t="str">
        <f t="shared" si="1"/>
        <v/>
      </c>
      <c r="AT227" s="154" t="s">
        <v>166</v>
      </c>
      <c r="AU227" s="154" t="s">
        <v>88</v>
      </c>
      <c r="AV227" s="13" t="s">
        <v>162</v>
      </c>
      <c r="AW227" s="13" t="s">
        <v>36</v>
      </c>
      <c r="AX227" s="13" t="s">
        <v>82</v>
      </c>
      <c r="AY227" s="154" t="s">
        <v>154</v>
      </c>
    </row>
    <row r="228" spans="2:65" s="1" customFormat="1" ht="16.5" customHeight="1" x14ac:dyDescent="0.2">
      <c r="B228" s="33"/>
      <c r="C228" s="129" t="s">
        <v>336</v>
      </c>
      <c r="D228" s="129" t="s">
        <v>157</v>
      </c>
      <c r="E228" s="130" t="s">
        <v>337</v>
      </c>
      <c r="F228" s="131" t="s">
        <v>338</v>
      </c>
      <c r="G228" s="132" t="s">
        <v>310</v>
      </c>
      <c r="H228" s="133">
        <v>1</v>
      </c>
      <c r="I228" s="134"/>
      <c r="J228" s="135">
        <f>ROUND(I228*H228,2)</f>
        <v>0</v>
      </c>
      <c r="K228" s="131" t="s">
        <v>19</v>
      </c>
      <c r="L228" s="33"/>
      <c r="M228" s="136" t="s">
        <v>19</v>
      </c>
      <c r="N228" s="137" t="s">
        <v>47</v>
      </c>
      <c r="P228" s="138">
        <f>O228*H228</f>
        <v>0</v>
      </c>
      <c r="Q228" s="138">
        <v>0</v>
      </c>
      <c r="R228" s="138">
        <f>Q228*H228</f>
        <v>0</v>
      </c>
      <c r="S228" s="138">
        <v>0.2</v>
      </c>
      <c r="T228" s="138">
        <f>S228*H228</f>
        <v>0.2</v>
      </c>
      <c r="U228" s="329" t="s">
        <v>19</v>
      </c>
      <c r="V228" s="1" t="str">
        <f t="shared" si="1"/>
        <v/>
      </c>
      <c r="AR228" s="140" t="s">
        <v>162</v>
      </c>
      <c r="AT228" s="140" t="s">
        <v>157</v>
      </c>
      <c r="AU228" s="140" t="s">
        <v>88</v>
      </c>
      <c r="AY228" s="18" t="s">
        <v>154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8" t="s">
        <v>88</v>
      </c>
      <c r="BK228" s="141">
        <f>ROUND(I228*H228,2)</f>
        <v>0</v>
      </c>
      <c r="BL228" s="18" t="s">
        <v>162</v>
      </c>
      <c r="BM228" s="140" t="s">
        <v>339</v>
      </c>
    </row>
    <row r="229" spans="2:65" s="1" customFormat="1" ht="24.2" customHeight="1" x14ac:dyDescent="0.2">
      <c r="B229" s="33"/>
      <c r="C229" s="129" t="s">
        <v>340</v>
      </c>
      <c r="D229" s="129" t="s">
        <v>157</v>
      </c>
      <c r="E229" s="130" t="s">
        <v>341</v>
      </c>
      <c r="F229" s="131" t="s">
        <v>342</v>
      </c>
      <c r="G229" s="132" t="s">
        <v>188</v>
      </c>
      <c r="H229" s="133">
        <v>0.67</v>
      </c>
      <c r="I229" s="134"/>
      <c r="J229" s="135">
        <f>ROUND(I229*H229,2)</f>
        <v>0</v>
      </c>
      <c r="K229" s="131" t="s">
        <v>161</v>
      </c>
      <c r="L229" s="33"/>
      <c r="M229" s="136" t="s">
        <v>19</v>
      </c>
      <c r="N229" s="137" t="s">
        <v>47</v>
      </c>
      <c r="P229" s="138">
        <f>O229*H229</f>
        <v>0</v>
      </c>
      <c r="Q229" s="138">
        <v>1.23E-3</v>
      </c>
      <c r="R229" s="138">
        <f>Q229*H229</f>
        <v>8.2410000000000003E-4</v>
      </c>
      <c r="S229" s="138">
        <v>1.7000000000000001E-2</v>
      </c>
      <c r="T229" s="138">
        <f>S229*H229</f>
        <v>1.1390000000000001E-2</v>
      </c>
      <c r="U229" s="329" t="s">
        <v>19</v>
      </c>
      <c r="V229" s="1" t="str">
        <f t="shared" si="1"/>
        <v/>
      </c>
      <c r="AR229" s="140" t="s">
        <v>162</v>
      </c>
      <c r="AT229" s="140" t="s">
        <v>157</v>
      </c>
      <c r="AU229" s="140" t="s">
        <v>88</v>
      </c>
      <c r="AY229" s="18" t="s">
        <v>154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88</v>
      </c>
      <c r="BK229" s="141">
        <f>ROUND(I229*H229,2)</f>
        <v>0</v>
      </c>
      <c r="BL229" s="18" t="s">
        <v>162</v>
      </c>
      <c r="BM229" s="140" t="s">
        <v>343</v>
      </c>
    </row>
    <row r="230" spans="2:65" s="1" customFormat="1" ht="11.25" x14ac:dyDescent="0.2">
      <c r="B230" s="33"/>
      <c r="D230" s="142" t="s">
        <v>164</v>
      </c>
      <c r="F230" s="143" t="s">
        <v>344</v>
      </c>
      <c r="I230" s="144"/>
      <c r="L230" s="33"/>
      <c r="M230" s="145"/>
      <c r="U230" s="330"/>
      <c r="V230" s="1" t="str">
        <f t="shared" si="1"/>
        <v/>
      </c>
      <c r="AT230" s="18" t="s">
        <v>164</v>
      </c>
      <c r="AU230" s="18" t="s">
        <v>88</v>
      </c>
    </row>
    <row r="231" spans="2:65" s="12" customFormat="1" ht="11.25" x14ac:dyDescent="0.2">
      <c r="B231" s="146"/>
      <c r="D231" s="147" t="s">
        <v>166</v>
      </c>
      <c r="E231" s="148" t="s">
        <v>19</v>
      </c>
      <c r="F231" s="149" t="s">
        <v>345</v>
      </c>
      <c r="H231" s="150">
        <v>0.67</v>
      </c>
      <c r="I231" s="151"/>
      <c r="L231" s="146"/>
      <c r="M231" s="152"/>
      <c r="U231" s="331"/>
      <c r="V231" s="1" t="str">
        <f t="shared" si="1"/>
        <v/>
      </c>
      <c r="AT231" s="148" t="s">
        <v>166</v>
      </c>
      <c r="AU231" s="148" t="s">
        <v>88</v>
      </c>
      <c r="AV231" s="12" t="s">
        <v>88</v>
      </c>
      <c r="AW231" s="12" t="s">
        <v>36</v>
      </c>
      <c r="AX231" s="12" t="s">
        <v>75</v>
      </c>
      <c r="AY231" s="148" t="s">
        <v>154</v>
      </c>
    </row>
    <row r="232" spans="2:65" s="13" customFormat="1" ht="11.25" x14ac:dyDescent="0.2">
      <c r="B232" s="153"/>
      <c r="D232" s="147" t="s">
        <v>166</v>
      </c>
      <c r="E232" s="154" t="s">
        <v>19</v>
      </c>
      <c r="F232" s="155" t="s">
        <v>168</v>
      </c>
      <c r="H232" s="156">
        <v>0.67</v>
      </c>
      <c r="I232" s="157"/>
      <c r="L232" s="153"/>
      <c r="M232" s="158"/>
      <c r="U232" s="332"/>
      <c r="V232" s="1" t="str">
        <f t="shared" si="1"/>
        <v/>
      </c>
      <c r="AT232" s="154" t="s">
        <v>166</v>
      </c>
      <c r="AU232" s="154" t="s">
        <v>88</v>
      </c>
      <c r="AV232" s="13" t="s">
        <v>162</v>
      </c>
      <c r="AW232" s="13" t="s">
        <v>36</v>
      </c>
      <c r="AX232" s="13" t="s">
        <v>82</v>
      </c>
      <c r="AY232" s="154" t="s">
        <v>154</v>
      </c>
    </row>
    <row r="233" spans="2:65" s="1" customFormat="1" ht="24.2" customHeight="1" x14ac:dyDescent="0.2">
      <c r="B233" s="33"/>
      <c r="C233" s="129" t="s">
        <v>346</v>
      </c>
      <c r="D233" s="129" t="s">
        <v>157</v>
      </c>
      <c r="E233" s="130" t="s">
        <v>347</v>
      </c>
      <c r="F233" s="131" t="s">
        <v>348</v>
      </c>
      <c r="G233" s="132" t="s">
        <v>188</v>
      </c>
      <c r="H233" s="133">
        <v>0.67</v>
      </c>
      <c r="I233" s="134"/>
      <c r="J233" s="135">
        <f>ROUND(I233*H233,2)</f>
        <v>0</v>
      </c>
      <c r="K233" s="131" t="s">
        <v>161</v>
      </c>
      <c r="L233" s="33"/>
      <c r="M233" s="136" t="s">
        <v>19</v>
      </c>
      <c r="N233" s="137" t="s">
        <v>47</v>
      </c>
      <c r="P233" s="138">
        <f>O233*H233</f>
        <v>0</v>
      </c>
      <c r="Q233" s="138">
        <v>1.47E-3</v>
      </c>
      <c r="R233" s="138">
        <f>Q233*H233</f>
        <v>9.8489999999999992E-4</v>
      </c>
      <c r="S233" s="138">
        <v>3.9E-2</v>
      </c>
      <c r="T233" s="138">
        <f>S233*H233</f>
        <v>2.613E-2</v>
      </c>
      <c r="U233" s="329" t="s">
        <v>19</v>
      </c>
      <c r="V233" s="1" t="str">
        <f t="shared" si="1"/>
        <v/>
      </c>
      <c r="AR233" s="140" t="s">
        <v>162</v>
      </c>
      <c r="AT233" s="140" t="s">
        <v>157</v>
      </c>
      <c r="AU233" s="140" t="s">
        <v>88</v>
      </c>
      <c r="AY233" s="18" t="s">
        <v>154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88</v>
      </c>
      <c r="BK233" s="141">
        <f>ROUND(I233*H233,2)</f>
        <v>0</v>
      </c>
      <c r="BL233" s="18" t="s">
        <v>162</v>
      </c>
      <c r="BM233" s="140" t="s">
        <v>349</v>
      </c>
    </row>
    <row r="234" spans="2:65" s="1" customFormat="1" ht="11.25" x14ac:dyDescent="0.2">
      <c r="B234" s="33"/>
      <c r="D234" s="142" t="s">
        <v>164</v>
      </c>
      <c r="F234" s="143" t="s">
        <v>350</v>
      </c>
      <c r="I234" s="144"/>
      <c r="L234" s="33"/>
      <c r="M234" s="145"/>
      <c r="U234" s="330"/>
      <c r="V234" s="1" t="str">
        <f t="shared" ref="V234:V297" si="2">IF(U234="investice",J234,"")</f>
        <v/>
      </c>
      <c r="AT234" s="18" t="s">
        <v>164</v>
      </c>
      <c r="AU234" s="18" t="s">
        <v>88</v>
      </c>
    </row>
    <row r="235" spans="2:65" s="12" customFormat="1" ht="11.25" x14ac:dyDescent="0.2">
      <c r="B235" s="146"/>
      <c r="D235" s="147" t="s">
        <v>166</v>
      </c>
      <c r="E235" s="148" t="s">
        <v>19</v>
      </c>
      <c r="F235" s="149" t="s">
        <v>351</v>
      </c>
      <c r="H235" s="150">
        <v>0.67</v>
      </c>
      <c r="I235" s="151"/>
      <c r="L235" s="146"/>
      <c r="M235" s="152"/>
      <c r="U235" s="331"/>
      <c r="V235" s="1" t="str">
        <f t="shared" si="2"/>
        <v/>
      </c>
      <c r="AT235" s="148" t="s">
        <v>166</v>
      </c>
      <c r="AU235" s="148" t="s">
        <v>88</v>
      </c>
      <c r="AV235" s="12" t="s">
        <v>88</v>
      </c>
      <c r="AW235" s="12" t="s">
        <v>36</v>
      </c>
      <c r="AX235" s="12" t="s">
        <v>75</v>
      </c>
      <c r="AY235" s="148" t="s">
        <v>154</v>
      </c>
    </row>
    <row r="236" spans="2:65" s="13" customFormat="1" ht="11.25" x14ac:dyDescent="0.2">
      <c r="B236" s="153"/>
      <c r="D236" s="147" t="s">
        <v>166</v>
      </c>
      <c r="E236" s="154" t="s">
        <v>19</v>
      </c>
      <c r="F236" s="155" t="s">
        <v>168</v>
      </c>
      <c r="H236" s="156">
        <v>0.67</v>
      </c>
      <c r="I236" s="157"/>
      <c r="L236" s="153"/>
      <c r="M236" s="158"/>
      <c r="U236" s="332"/>
      <c r="V236" s="1" t="str">
        <f t="shared" si="2"/>
        <v/>
      </c>
      <c r="AT236" s="154" t="s">
        <v>166</v>
      </c>
      <c r="AU236" s="154" t="s">
        <v>88</v>
      </c>
      <c r="AV236" s="13" t="s">
        <v>162</v>
      </c>
      <c r="AW236" s="13" t="s">
        <v>36</v>
      </c>
      <c r="AX236" s="13" t="s">
        <v>82</v>
      </c>
      <c r="AY236" s="154" t="s">
        <v>154</v>
      </c>
    </row>
    <row r="237" spans="2:65" s="1" customFormat="1" ht="24.2" customHeight="1" x14ac:dyDescent="0.2">
      <c r="B237" s="33"/>
      <c r="C237" s="129" t="s">
        <v>352</v>
      </c>
      <c r="D237" s="129" t="s">
        <v>157</v>
      </c>
      <c r="E237" s="130" t="s">
        <v>353</v>
      </c>
      <c r="F237" s="131" t="s">
        <v>354</v>
      </c>
      <c r="G237" s="132" t="s">
        <v>171</v>
      </c>
      <c r="H237" s="133">
        <v>1.72</v>
      </c>
      <c r="I237" s="134"/>
      <c r="J237" s="135">
        <f>ROUND(I237*H237,2)</f>
        <v>0</v>
      </c>
      <c r="K237" s="131" t="s">
        <v>161</v>
      </c>
      <c r="L237" s="33"/>
      <c r="M237" s="136" t="s">
        <v>19</v>
      </c>
      <c r="N237" s="137" t="s">
        <v>47</v>
      </c>
      <c r="P237" s="138">
        <f>O237*H237</f>
        <v>0</v>
      </c>
      <c r="Q237" s="138">
        <v>0</v>
      </c>
      <c r="R237" s="138">
        <f>Q237*H237</f>
        <v>0</v>
      </c>
      <c r="S237" s="138">
        <v>8.7999999999999995E-2</v>
      </c>
      <c r="T237" s="138">
        <f>S237*H237</f>
        <v>0.15135999999999999</v>
      </c>
      <c r="U237" s="329" t="s">
        <v>19</v>
      </c>
      <c r="V237" s="1" t="str">
        <f t="shared" si="2"/>
        <v/>
      </c>
      <c r="AR237" s="140" t="s">
        <v>162</v>
      </c>
      <c r="AT237" s="140" t="s">
        <v>157</v>
      </c>
      <c r="AU237" s="140" t="s">
        <v>88</v>
      </c>
      <c r="AY237" s="18" t="s">
        <v>154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88</v>
      </c>
      <c r="BK237" s="141">
        <f>ROUND(I237*H237,2)</f>
        <v>0</v>
      </c>
      <c r="BL237" s="18" t="s">
        <v>162</v>
      </c>
      <c r="BM237" s="140" t="s">
        <v>355</v>
      </c>
    </row>
    <row r="238" spans="2:65" s="1" customFormat="1" ht="11.25" x14ac:dyDescent="0.2">
      <c r="B238" s="33"/>
      <c r="D238" s="142" t="s">
        <v>164</v>
      </c>
      <c r="F238" s="143" t="s">
        <v>356</v>
      </c>
      <c r="I238" s="144"/>
      <c r="L238" s="33"/>
      <c r="M238" s="145"/>
      <c r="U238" s="330"/>
      <c r="V238" s="1" t="str">
        <f t="shared" si="2"/>
        <v/>
      </c>
      <c r="AT238" s="18" t="s">
        <v>164</v>
      </c>
      <c r="AU238" s="18" t="s">
        <v>88</v>
      </c>
    </row>
    <row r="239" spans="2:65" s="14" customFormat="1" ht="11.25" x14ac:dyDescent="0.2">
      <c r="B239" s="159"/>
      <c r="D239" s="147" t="s">
        <v>166</v>
      </c>
      <c r="E239" s="160" t="s">
        <v>19</v>
      </c>
      <c r="F239" s="161" t="s">
        <v>357</v>
      </c>
      <c r="H239" s="160" t="s">
        <v>19</v>
      </c>
      <c r="I239" s="162"/>
      <c r="L239" s="159"/>
      <c r="M239" s="163"/>
      <c r="U239" s="333"/>
      <c r="V239" s="1" t="str">
        <f t="shared" si="2"/>
        <v/>
      </c>
      <c r="AT239" s="160" t="s">
        <v>166</v>
      </c>
      <c r="AU239" s="160" t="s">
        <v>88</v>
      </c>
      <c r="AV239" s="14" t="s">
        <v>82</v>
      </c>
      <c r="AW239" s="14" t="s">
        <v>36</v>
      </c>
      <c r="AX239" s="14" t="s">
        <v>75</v>
      </c>
      <c r="AY239" s="160" t="s">
        <v>154</v>
      </c>
    </row>
    <row r="240" spans="2:65" s="12" customFormat="1" ht="11.25" x14ac:dyDescent="0.2">
      <c r="B240" s="146"/>
      <c r="D240" s="147" t="s">
        <v>166</v>
      </c>
      <c r="E240" s="148" t="s">
        <v>19</v>
      </c>
      <c r="F240" s="149" t="s">
        <v>358</v>
      </c>
      <c r="H240" s="150">
        <v>1.72</v>
      </c>
      <c r="I240" s="151"/>
      <c r="L240" s="146"/>
      <c r="M240" s="152"/>
      <c r="U240" s="331"/>
      <c r="V240" s="1" t="str">
        <f t="shared" si="2"/>
        <v/>
      </c>
      <c r="AT240" s="148" t="s">
        <v>166</v>
      </c>
      <c r="AU240" s="148" t="s">
        <v>88</v>
      </c>
      <c r="AV240" s="12" t="s">
        <v>88</v>
      </c>
      <c r="AW240" s="12" t="s">
        <v>36</v>
      </c>
      <c r="AX240" s="12" t="s">
        <v>75</v>
      </c>
      <c r="AY240" s="148" t="s">
        <v>154</v>
      </c>
    </row>
    <row r="241" spans="2:65" s="13" customFormat="1" ht="11.25" x14ac:dyDescent="0.2">
      <c r="B241" s="153"/>
      <c r="D241" s="147" t="s">
        <v>166</v>
      </c>
      <c r="E241" s="154" t="s">
        <v>19</v>
      </c>
      <c r="F241" s="155" t="s">
        <v>168</v>
      </c>
      <c r="H241" s="156">
        <v>1.72</v>
      </c>
      <c r="I241" s="157"/>
      <c r="L241" s="153"/>
      <c r="M241" s="158"/>
      <c r="U241" s="332"/>
      <c r="V241" s="1" t="str">
        <f t="shared" si="2"/>
        <v/>
      </c>
      <c r="AT241" s="154" t="s">
        <v>166</v>
      </c>
      <c r="AU241" s="154" t="s">
        <v>88</v>
      </c>
      <c r="AV241" s="13" t="s">
        <v>162</v>
      </c>
      <c r="AW241" s="13" t="s">
        <v>36</v>
      </c>
      <c r="AX241" s="13" t="s">
        <v>82</v>
      </c>
      <c r="AY241" s="154" t="s">
        <v>154</v>
      </c>
    </row>
    <row r="242" spans="2:65" s="1" customFormat="1" ht="24.2" customHeight="1" x14ac:dyDescent="0.2">
      <c r="B242" s="33"/>
      <c r="C242" s="129" t="s">
        <v>359</v>
      </c>
      <c r="D242" s="129" t="s">
        <v>157</v>
      </c>
      <c r="E242" s="130" t="s">
        <v>360</v>
      </c>
      <c r="F242" s="131" t="s">
        <v>361</v>
      </c>
      <c r="G242" s="132" t="s">
        <v>171</v>
      </c>
      <c r="H242" s="133">
        <v>4.5</v>
      </c>
      <c r="I242" s="134"/>
      <c r="J242" s="135">
        <f>ROUND(I242*H242,2)</f>
        <v>0</v>
      </c>
      <c r="K242" s="131" t="s">
        <v>161</v>
      </c>
      <c r="L242" s="33"/>
      <c r="M242" s="136" t="s">
        <v>19</v>
      </c>
      <c r="N242" s="137" t="s">
        <v>47</v>
      </c>
      <c r="P242" s="138">
        <f>O242*H242</f>
        <v>0</v>
      </c>
      <c r="Q242" s="138">
        <v>0</v>
      </c>
      <c r="R242" s="138">
        <f>Q242*H242</f>
        <v>0</v>
      </c>
      <c r="S242" s="138">
        <v>6.7000000000000004E-2</v>
      </c>
      <c r="T242" s="138">
        <f>S242*H242</f>
        <v>0.30149999999999999</v>
      </c>
      <c r="U242" s="329" t="s">
        <v>19</v>
      </c>
      <c r="V242" s="1" t="str">
        <f t="shared" si="2"/>
        <v/>
      </c>
      <c r="AR242" s="140" t="s">
        <v>162</v>
      </c>
      <c r="AT242" s="140" t="s">
        <v>157</v>
      </c>
      <c r="AU242" s="140" t="s">
        <v>88</v>
      </c>
      <c r="AY242" s="18" t="s">
        <v>154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8" t="s">
        <v>88</v>
      </c>
      <c r="BK242" s="141">
        <f>ROUND(I242*H242,2)</f>
        <v>0</v>
      </c>
      <c r="BL242" s="18" t="s">
        <v>162</v>
      </c>
      <c r="BM242" s="140" t="s">
        <v>362</v>
      </c>
    </row>
    <row r="243" spans="2:65" s="1" customFormat="1" ht="11.25" x14ac:dyDescent="0.2">
      <c r="B243" s="33"/>
      <c r="D243" s="142" t="s">
        <v>164</v>
      </c>
      <c r="F243" s="143" t="s">
        <v>363</v>
      </c>
      <c r="I243" s="144"/>
      <c r="L243" s="33"/>
      <c r="M243" s="145"/>
      <c r="U243" s="330"/>
      <c r="V243" s="1" t="str">
        <f t="shared" si="2"/>
        <v/>
      </c>
      <c r="AT243" s="18" t="s">
        <v>164</v>
      </c>
      <c r="AU243" s="18" t="s">
        <v>88</v>
      </c>
    </row>
    <row r="244" spans="2:65" s="14" customFormat="1" ht="11.25" x14ac:dyDescent="0.2">
      <c r="B244" s="159"/>
      <c r="D244" s="147" t="s">
        <v>166</v>
      </c>
      <c r="E244" s="160" t="s">
        <v>19</v>
      </c>
      <c r="F244" s="161" t="s">
        <v>357</v>
      </c>
      <c r="H244" s="160" t="s">
        <v>19</v>
      </c>
      <c r="I244" s="162"/>
      <c r="L244" s="159"/>
      <c r="M244" s="163"/>
      <c r="U244" s="333"/>
      <c r="V244" s="1" t="str">
        <f t="shared" si="2"/>
        <v/>
      </c>
      <c r="AT244" s="160" t="s">
        <v>166</v>
      </c>
      <c r="AU244" s="160" t="s">
        <v>88</v>
      </c>
      <c r="AV244" s="14" t="s">
        <v>82</v>
      </c>
      <c r="AW244" s="14" t="s">
        <v>36</v>
      </c>
      <c r="AX244" s="14" t="s">
        <v>75</v>
      </c>
      <c r="AY244" s="160" t="s">
        <v>154</v>
      </c>
    </row>
    <row r="245" spans="2:65" s="12" customFormat="1" ht="11.25" x14ac:dyDescent="0.2">
      <c r="B245" s="146"/>
      <c r="D245" s="147" t="s">
        <v>166</v>
      </c>
      <c r="E245" s="148" t="s">
        <v>19</v>
      </c>
      <c r="F245" s="149" t="s">
        <v>364</v>
      </c>
      <c r="H245" s="150">
        <v>2.25</v>
      </c>
      <c r="I245" s="151"/>
      <c r="L245" s="146"/>
      <c r="M245" s="152"/>
      <c r="U245" s="331"/>
      <c r="V245" s="1" t="str">
        <f t="shared" si="2"/>
        <v/>
      </c>
      <c r="AT245" s="148" t="s">
        <v>166</v>
      </c>
      <c r="AU245" s="148" t="s">
        <v>88</v>
      </c>
      <c r="AV245" s="12" t="s">
        <v>88</v>
      </c>
      <c r="AW245" s="12" t="s">
        <v>36</v>
      </c>
      <c r="AX245" s="12" t="s">
        <v>75</v>
      </c>
      <c r="AY245" s="148" t="s">
        <v>154</v>
      </c>
    </row>
    <row r="246" spans="2:65" s="12" customFormat="1" ht="11.25" x14ac:dyDescent="0.2">
      <c r="B246" s="146"/>
      <c r="D246" s="147" t="s">
        <v>166</v>
      </c>
      <c r="E246" s="148" t="s">
        <v>19</v>
      </c>
      <c r="F246" s="149" t="s">
        <v>365</v>
      </c>
      <c r="H246" s="150">
        <v>2.25</v>
      </c>
      <c r="I246" s="151"/>
      <c r="L246" s="146"/>
      <c r="M246" s="152"/>
      <c r="U246" s="331"/>
      <c r="V246" s="1" t="str">
        <f t="shared" si="2"/>
        <v/>
      </c>
      <c r="AT246" s="148" t="s">
        <v>166</v>
      </c>
      <c r="AU246" s="148" t="s">
        <v>88</v>
      </c>
      <c r="AV246" s="12" t="s">
        <v>88</v>
      </c>
      <c r="AW246" s="12" t="s">
        <v>36</v>
      </c>
      <c r="AX246" s="12" t="s">
        <v>75</v>
      </c>
      <c r="AY246" s="148" t="s">
        <v>154</v>
      </c>
    </row>
    <row r="247" spans="2:65" s="13" customFormat="1" ht="11.25" x14ac:dyDescent="0.2">
      <c r="B247" s="153"/>
      <c r="D247" s="147" t="s">
        <v>166</v>
      </c>
      <c r="E247" s="154" t="s">
        <v>19</v>
      </c>
      <c r="F247" s="155" t="s">
        <v>168</v>
      </c>
      <c r="H247" s="156">
        <v>4.5</v>
      </c>
      <c r="I247" s="157"/>
      <c r="L247" s="153"/>
      <c r="M247" s="158"/>
      <c r="U247" s="332"/>
      <c r="V247" s="1" t="str">
        <f t="shared" si="2"/>
        <v/>
      </c>
      <c r="AT247" s="154" t="s">
        <v>166</v>
      </c>
      <c r="AU247" s="154" t="s">
        <v>88</v>
      </c>
      <c r="AV247" s="13" t="s">
        <v>162</v>
      </c>
      <c r="AW247" s="13" t="s">
        <v>36</v>
      </c>
      <c r="AX247" s="13" t="s">
        <v>82</v>
      </c>
      <c r="AY247" s="154" t="s">
        <v>154</v>
      </c>
    </row>
    <row r="248" spans="2:65" s="1" customFormat="1" ht="24.2" customHeight="1" x14ac:dyDescent="0.2">
      <c r="B248" s="33"/>
      <c r="C248" s="129" t="s">
        <v>366</v>
      </c>
      <c r="D248" s="129" t="s">
        <v>157</v>
      </c>
      <c r="E248" s="130" t="s">
        <v>367</v>
      </c>
      <c r="F248" s="131" t="s">
        <v>368</v>
      </c>
      <c r="G248" s="132" t="s">
        <v>171</v>
      </c>
      <c r="H248" s="133">
        <v>29.6</v>
      </c>
      <c r="I248" s="134"/>
      <c r="J248" s="135">
        <f>ROUND(I248*H248,2)</f>
        <v>0</v>
      </c>
      <c r="K248" s="131" t="s">
        <v>161</v>
      </c>
      <c r="L248" s="33"/>
      <c r="M248" s="136" t="s">
        <v>19</v>
      </c>
      <c r="N248" s="137" t="s">
        <v>47</v>
      </c>
      <c r="P248" s="138">
        <f>O248*H248</f>
        <v>0</v>
      </c>
      <c r="Q248" s="138">
        <v>0</v>
      </c>
      <c r="R248" s="138">
        <f>Q248*H248</f>
        <v>0</v>
      </c>
      <c r="S248" s="138">
        <v>6.8000000000000005E-2</v>
      </c>
      <c r="T248" s="138">
        <f>S248*H248</f>
        <v>2.0128000000000004</v>
      </c>
      <c r="U248" s="329" t="s">
        <v>19</v>
      </c>
      <c r="V248" s="1" t="str">
        <f t="shared" si="2"/>
        <v/>
      </c>
      <c r="AR248" s="140" t="s">
        <v>162</v>
      </c>
      <c r="AT248" s="140" t="s">
        <v>157</v>
      </c>
      <c r="AU248" s="140" t="s">
        <v>88</v>
      </c>
      <c r="AY248" s="18" t="s">
        <v>154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88</v>
      </c>
      <c r="BK248" s="141">
        <f>ROUND(I248*H248,2)</f>
        <v>0</v>
      </c>
      <c r="BL248" s="18" t="s">
        <v>162</v>
      </c>
      <c r="BM248" s="140" t="s">
        <v>369</v>
      </c>
    </row>
    <row r="249" spans="2:65" s="1" customFormat="1" ht="11.25" x14ac:dyDescent="0.2">
      <c r="B249" s="33"/>
      <c r="D249" s="142" t="s">
        <v>164</v>
      </c>
      <c r="F249" s="143" t="s">
        <v>370</v>
      </c>
      <c r="I249" s="144"/>
      <c r="L249" s="33"/>
      <c r="M249" s="145"/>
      <c r="U249" s="330"/>
      <c r="V249" s="1" t="str">
        <f t="shared" si="2"/>
        <v/>
      </c>
      <c r="AT249" s="18" t="s">
        <v>164</v>
      </c>
      <c r="AU249" s="18" t="s">
        <v>88</v>
      </c>
    </row>
    <row r="250" spans="2:65" s="14" customFormat="1" ht="11.25" x14ac:dyDescent="0.2">
      <c r="B250" s="159"/>
      <c r="D250" s="147" t="s">
        <v>166</v>
      </c>
      <c r="E250" s="160" t="s">
        <v>19</v>
      </c>
      <c r="F250" s="161" t="s">
        <v>357</v>
      </c>
      <c r="H250" s="160" t="s">
        <v>19</v>
      </c>
      <c r="I250" s="162"/>
      <c r="L250" s="159"/>
      <c r="M250" s="163"/>
      <c r="U250" s="333"/>
      <c r="V250" s="1" t="str">
        <f t="shared" si="2"/>
        <v/>
      </c>
      <c r="AT250" s="160" t="s">
        <v>166</v>
      </c>
      <c r="AU250" s="160" t="s">
        <v>88</v>
      </c>
      <c r="AV250" s="14" t="s">
        <v>82</v>
      </c>
      <c r="AW250" s="14" t="s">
        <v>36</v>
      </c>
      <c r="AX250" s="14" t="s">
        <v>75</v>
      </c>
      <c r="AY250" s="160" t="s">
        <v>154</v>
      </c>
    </row>
    <row r="251" spans="2:65" s="12" customFormat="1" ht="11.25" x14ac:dyDescent="0.2">
      <c r="B251" s="146"/>
      <c r="D251" s="147" t="s">
        <v>166</v>
      </c>
      <c r="E251" s="148" t="s">
        <v>19</v>
      </c>
      <c r="F251" s="149" t="s">
        <v>371</v>
      </c>
      <c r="H251" s="150">
        <v>7.8440000000000003</v>
      </c>
      <c r="I251" s="151"/>
      <c r="L251" s="146"/>
      <c r="M251" s="152"/>
      <c r="U251" s="331"/>
      <c r="V251" s="1" t="str">
        <f t="shared" si="2"/>
        <v/>
      </c>
      <c r="AT251" s="148" t="s">
        <v>166</v>
      </c>
      <c r="AU251" s="148" t="s">
        <v>88</v>
      </c>
      <c r="AV251" s="12" t="s">
        <v>88</v>
      </c>
      <c r="AW251" s="12" t="s">
        <v>36</v>
      </c>
      <c r="AX251" s="12" t="s">
        <v>75</v>
      </c>
      <c r="AY251" s="148" t="s">
        <v>154</v>
      </c>
    </row>
    <row r="252" spans="2:65" s="12" customFormat="1" ht="11.25" x14ac:dyDescent="0.2">
      <c r="B252" s="146"/>
      <c r="D252" s="147" t="s">
        <v>166</v>
      </c>
      <c r="E252" s="148" t="s">
        <v>19</v>
      </c>
      <c r="F252" s="149" t="s">
        <v>372</v>
      </c>
      <c r="H252" s="150">
        <v>8.14</v>
      </c>
      <c r="I252" s="151"/>
      <c r="L252" s="146"/>
      <c r="M252" s="152"/>
      <c r="U252" s="331"/>
      <c r="V252" s="1" t="str">
        <f t="shared" si="2"/>
        <v/>
      </c>
      <c r="AT252" s="148" t="s">
        <v>166</v>
      </c>
      <c r="AU252" s="148" t="s">
        <v>88</v>
      </c>
      <c r="AV252" s="12" t="s">
        <v>88</v>
      </c>
      <c r="AW252" s="12" t="s">
        <v>36</v>
      </c>
      <c r="AX252" s="12" t="s">
        <v>75</v>
      </c>
      <c r="AY252" s="148" t="s">
        <v>154</v>
      </c>
    </row>
    <row r="253" spans="2:65" s="12" customFormat="1" ht="11.25" x14ac:dyDescent="0.2">
      <c r="B253" s="146"/>
      <c r="D253" s="147" t="s">
        <v>166</v>
      </c>
      <c r="E253" s="148" t="s">
        <v>19</v>
      </c>
      <c r="F253" s="149" t="s">
        <v>373</v>
      </c>
      <c r="H253" s="150">
        <v>13.616</v>
      </c>
      <c r="I253" s="151"/>
      <c r="L253" s="146"/>
      <c r="M253" s="152"/>
      <c r="U253" s="331"/>
      <c r="V253" s="1" t="str">
        <f t="shared" si="2"/>
        <v/>
      </c>
      <c r="AT253" s="148" t="s">
        <v>166</v>
      </c>
      <c r="AU253" s="148" t="s">
        <v>88</v>
      </c>
      <c r="AV253" s="12" t="s">
        <v>88</v>
      </c>
      <c r="AW253" s="12" t="s">
        <v>36</v>
      </c>
      <c r="AX253" s="12" t="s">
        <v>75</v>
      </c>
      <c r="AY253" s="148" t="s">
        <v>154</v>
      </c>
    </row>
    <row r="254" spans="2:65" s="13" customFormat="1" ht="11.25" x14ac:dyDescent="0.2">
      <c r="B254" s="153"/>
      <c r="D254" s="147" t="s">
        <v>166</v>
      </c>
      <c r="E254" s="154" t="s">
        <v>19</v>
      </c>
      <c r="F254" s="155" t="s">
        <v>168</v>
      </c>
      <c r="H254" s="156">
        <v>29.6</v>
      </c>
      <c r="I254" s="157"/>
      <c r="L254" s="153"/>
      <c r="M254" s="158"/>
      <c r="U254" s="332"/>
      <c r="V254" s="1" t="str">
        <f t="shared" si="2"/>
        <v/>
      </c>
      <c r="AT254" s="154" t="s">
        <v>166</v>
      </c>
      <c r="AU254" s="154" t="s">
        <v>88</v>
      </c>
      <c r="AV254" s="13" t="s">
        <v>162</v>
      </c>
      <c r="AW254" s="13" t="s">
        <v>36</v>
      </c>
      <c r="AX254" s="13" t="s">
        <v>82</v>
      </c>
      <c r="AY254" s="154" t="s">
        <v>154</v>
      </c>
    </row>
    <row r="255" spans="2:65" s="1" customFormat="1" ht="24.2" customHeight="1" x14ac:dyDescent="0.2">
      <c r="B255" s="33"/>
      <c r="C255" s="129" t="s">
        <v>374</v>
      </c>
      <c r="D255" s="129" t="s">
        <v>157</v>
      </c>
      <c r="E255" s="130" t="s">
        <v>375</v>
      </c>
      <c r="F255" s="131" t="s">
        <v>376</v>
      </c>
      <c r="G255" s="132" t="s">
        <v>171</v>
      </c>
      <c r="H255" s="133">
        <v>254.76</v>
      </c>
      <c r="I255" s="134"/>
      <c r="J255" s="135">
        <f>ROUND(I255*H255,2)</f>
        <v>0</v>
      </c>
      <c r="K255" s="131" t="s">
        <v>161</v>
      </c>
      <c r="L255" s="33"/>
      <c r="M255" s="136" t="s">
        <v>19</v>
      </c>
      <c r="N255" s="137" t="s">
        <v>47</v>
      </c>
      <c r="P255" s="138">
        <f>O255*H255</f>
        <v>0</v>
      </c>
      <c r="Q255" s="138">
        <v>0</v>
      </c>
      <c r="R255" s="138">
        <f>Q255*H255</f>
        <v>0</v>
      </c>
      <c r="S255" s="138">
        <v>0.01</v>
      </c>
      <c r="T255" s="138">
        <f>S255*H255</f>
        <v>2.5476000000000001</v>
      </c>
      <c r="U255" s="329" t="s">
        <v>19</v>
      </c>
      <c r="V255" s="1" t="str">
        <f t="shared" si="2"/>
        <v/>
      </c>
      <c r="AR255" s="140" t="s">
        <v>162</v>
      </c>
      <c r="AT255" s="140" t="s">
        <v>157</v>
      </c>
      <c r="AU255" s="140" t="s">
        <v>88</v>
      </c>
      <c r="AY255" s="18" t="s">
        <v>154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8" t="s">
        <v>88</v>
      </c>
      <c r="BK255" s="141">
        <f>ROUND(I255*H255,2)</f>
        <v>0</v>
      </c>
      <c r="BL255" s="18" t="s">
        <v>162</v>
      </c>
      <c r="BM255" s="140" t="s">
        <v>377</v>
      </c>
    </row>
    <row r="256" spans="2:65" s="1" customFormat="1" ht="11.25" x14ac:dyDescent="0.2">
      <c r="B256" s="33"/>
      <c r="D256" s="142" t="s">
        <v>164</v>
      </c>
      <c r="F256" s="143" t="s">
        <v>378</v>
      </c>
      <c r="I256" s="144"/>
      <c r="L256" s="33"/>
      <c r="M256" s="145"/>
      <c r="U256" s="330"/>
      <c r="V256" s="1" t="str">
        <f t="shared" si="2"/>
        <v/>
      </c>
      <c r="AT256" s="18" t="s">
        <v>164</v>
      </c>
      <c r="AU256" s="18" t="s">
        <v>88</v>
      </c>
    </row>
    <row r="257" spans="2:51" s="14" customFormat="1" ht="11.25" x14ac:dyDescent="0.2">
      <c r="B257" s="159"/>
      <c r="D257" s="147" t="s">
        <v>166</v>
      </c>
      <c r="E257" s="160" t="s">
        <v>19</v>
      </c>
      <c r="F257" s="161" t="s">
        <v>379</v>
      </c>
      <c r="H257" s="160" t="s">
        <v>19</v>
      </c>
      <c r="I257" s="162"/>
      <c r="L257" s="159"/>
      <c r="M257" s="163"/>
      <c r="U257" s="333"/>
      <c r="V257" s="1" t="str">
        <f t="shared" si="2"/>
        <v/>
      </c>
      <c r="AT257" s="160" t="s">
        <v>166</v>
      </c>
      <c r="AU257" s="160" t="s">
        <v>88</v>
      </c>
      <c r="AV257" s="14" t="s">
        <v>82</v>
      </c>
      <c r="AW257" s="14" t="s">
        <v>36</v>
      </c>
      <c r="AX257" s="14" t="s">
        <v>75</v>
      </c>
      <c r="AY257" s="160" t="s">
        <v>154</v>
      </c>
    </row>
    <row r="258" spans="2:51" s="12" customFormat="1" ht="11.25" x14ac:dyDescent="0.2">
      <c r="B258" s="146"/>
      <c r="D258" s="147" t="s">
        <v>166</v>
      </c>
      <c r="E258" s="148" t="s">
        <v>19</v>
      </c>
      <c r="F258" s="149" t="s">
        <v>380</v>
      </c>
      <c r="H258" s="150">
        <v>24.731999999999999</v>
      </c>
      <c r="I258" s="151"/>
      <c r="L258" s="146"/>
      <c r="M258" s="152"/>
      <c r="U258" s="331"/>
      <c r="V258" s="1" t="str">
        <f t="shared" si="2"/>
        <v/>
      </c>
      <c r="AT258" s="148" t="s">
        <v>166</v>
      </c>
      <c r="AU258" s="148" t="s">
        <v>88</v>
      </c>
      <c r="AV258" s="12" t="s">
        <v>88</v>
      </c>
      <c r="AW258" s="12" t="s">
        <v>36</v>
      </c>
      <c r="AX258" s="12" t="s">
        <v>75</v>
      </c>
      <c r="AY258" s="148" t="s">
        <v>154</v>
      </c>
    </row>
    <row r="259" spans="2:51" s="12" customFormat="1" ht="11.25" x14ac:dyDescent="0.2">
      <c r="B259" s="146"/>
      <c r="D259" s="147" t="s">
        <v>166</v>
      </c>
      <c r="E259" s="148" t="s">
        <v>19</v>
      </c>
      <c r="F259" s="149" t="s">
        <v>381</v>
      </c>
      <c r="H259" s="150">
        <v>25.873000000000001</v>
      </c>
      <c r="I259" s="151"/>
      <c r="L259" s="146"/>
      <c r="M259" s="152"/>
      <c r="U259" s="331"/>
      <c r="V259" s="1" t="str">
        <f t="shared" si="2"/>
        <v/>
      </c>
      <c r="AT259" s="148" t="s">
        <v>166</v>
      </c>
      <c r="AU259" s="148" t="s">
        <v>88</v>
      </c>
      <c r="AV259" s="12" t="s">
        <v>88</v>
      </c>
      <c r="AW259" s="12" t="s">
        <v>36</v>
      </c>
      <c r="AX259" s="12" t="s">
        <v>75</v>
      </c>
      <c r="AY259" s="148" t="s">
        <v>154</v>
      </c>
    </row>
    <row r="260" spans="2:51" s="12" customFormat="1" ht="11.25" x14ac:dyDescent="0.2">
      <c r="B260" s="146"/>
      <c r="D260" s="147" t="s">
        <v>166</v>
      </c>
      <c r="E260" s="148" t="s">
        <v>19</v>
      </c>
      <c r="F260" s="149" t="s">
        <v>382</v>
      </c>
      <c r="H260" s="150">
        <v>-5.9619999999999997</v>
      </c>
      <c r="I260" s="151"/>
      <c r="L260" s="146"/>
      <c r="M260" s="152"/>
      <c r="U260" s="331"/>
      <c r="V260" s="1" t="str">
        <f t="shared" si="2"/>
        <v/>
      </c>
      <c r="AT260" s="148" t="s">
        <v>166</v>
      </c>
      <c r="AU260" s="148" t="s">
        <v>88</v>
      </c>
      <c r="AV260" s="12" t="s">
        <v>88</v>
      </c>
      <c r="AW260" s="12" t="s">
        <v>36</v>
      </c>
      <c r="AX260" s="12" t="s">
        <v>75</v>
      </c>
      <c r="AY260" s="148" t="s">
        <v>154</v>
      </c>
    </row>
    <row r="261" spans="2:51" s="12" customFormat="1" ht="11.25" x14ac:dyDescent="0.2">
      <c r="B261" s="146"/>
      <c r="D261" s="147" t="s">
        <v>166</v>
      </c>
      <c r="E261" s="148" t="s">
        <v>19</v>
      </c>
      <c r="F261" s="149" t="s">
        <v>383</v>
      </c>
      <c r="H261" s="150">
        <v>1.6990000000000001</v>
      </c>
      <c r="I261" s="151"/>
      <c r="L261" s="146"/>
      <c r="M261" s="152"/>
      <c r="U261" s="331"/>
      <c r="V261" s="1" t="str">
        <f t="shared" si="2"/>
        <v/>
      </c>
      <c r="AT261" s="148" t="s">
        <v>166</v>
      </c>
      <c r="AU261" s="148" t="s">
        <v>88</v>
      </c>
      <c r="AV261" s="12" t="s">
        <v>88</v>
      </c>
      <c r="AW261" s="12" t="s">
        <v>36</v>
      </c>
      <c r="AX261" s="12" t="s">
        <v>75</v>
      </c>
      <c r="AY261" s="148" t="s">
        <v>154</v>
      </c>
    </row>
    <row r="262" spans="2:51" s="14" customFormat="1" ht="11.25" x14ac:dyDescent="0.2">
      <c r="B262" s="159"/>
      <c r="D262" s="147" t="s">
        <v>166</v>
      </c>
      <c r="E262" s="160" t="s">
        <v>19</v>
      </c>
      <c r="F262" s="161" t="s">
        <v>384</v>
      </c>
      <c r="H262" s="160" t="s">
        <v>19</v>
      </c>
      <c r="I262" s="162"/>
      <c r="L262" s="159"/>
      <c r="M262" s="163"/>
      <c r="U262" s="333"/>
      <c r="V262" s="1" t="str">
        <f t="shared" si="2"/>
        <v/>
      </c>
      <c r="AT262" s="160" t="s">
        <v>166</v>
      </c>
      <c r="AU262" s="160" t="s">
        <v>88</v>
      </c>
      <c r="AV262" s="14" t="s">
        <v>82</v>
      </c>
      <c r="AW262" s="14" t="s">
        <v>36</v>
      </c>
      <c r="AX262" s="14" t="s">
        <v>75</v>
      </c>
      <c r="AY262" s="160" t="s">
        <v>154</v>
      </c>
    </row>
    <row r="263" spans="2:51" s="12" customFormat="1" ht="11.25" x14ac:dyDescent="0.2">
      <c r="B263" s="146"/>
      <c r="D263" s="147" t="s">
        <v>166</v>
      </c>
      <c r="E263" s="148" t="s">
        <v>19</v>
      </c>
      <c r="F263" s="149" t="s">
        <v>385</v>
      </c>
      <c r="H263" s="150">
        <v>29.655000000000001</v>
      </c>
      <c r="I263" s="151"/>
      <c r="L263" s="146"/>
      <c r="M263" s="152"/>
      <c r="U263" s="331"/>
      <c r="V263" s="1" t="str">
        <f t="shared" si="2"/>
        <v/>
      </c>
      <c r="AT263" s="148" t="s">
        <v>166</v>
      </c>
      <c r="AU263" s="148" t="s">
        <v>88</v>
      </c>
      <c r="AV263" s="12" t="s">
        <v>88</v>
      </c>
      <c r="AW263" s="12" t="s">
        <v>36</v>
      </c>
      <c r="AX263" s="12" t="s">
        <v>75</v>
      </c>
      <c r="AY263" s="148" t="s">
        <v>154</v>
      </c>
    </row>
    <row r="264" spans="2:51" s="12" customFormat="1" ht="11.25" x14ac:dyDescent="0.2">
      <c r="B264" s="146"/>
      <c r="D264" s="147" t="s">
        <v>166</v>
      </c>
      <c r="E264" s="148" t="s">
        <v>19</v>
      </c>
      <c r="F264" s="149" t="s">
        <v>386</v>
      </c>
      <c r="H264" s="150">
        <v>-1.72</v>
      </c>
      <c r="I264" s="151"/>
      <c r="L264" s="146"/>
      <c r="M264" s="152"/>
      <c r="U264" s="331"/>
      <c r="V264" s="1" t="str">
        <f t="shared" si="2"/>
        <v/>
      </c>
      <c r="AT264" s="148" t="s">
        <v>166</v>
      </c>
      <c r="AU264" s="148" t="s">
        <v>88</v>
      </c>
      <c r="AV264" s="12" t="s">
        <v>88</v>
      </c>
      <c r="AW264" s="12" t="s">
        <v>36</v>
      </c>
      <c r="AX264" s="12" t="s">
        <v>75</v>
      </c>
      <c r="AY264" s="148" t="s">
        <v>154</v>
      </c>
    </row>
    <row r="265" spans="2:51" s="14" customFormat="1" ht="11.25" x14ac:dyDescent="0.2">
      <c r="B265" s="159"/>
      <c r="D265" s="147" t="s">
        <v>166</v>
      </c>
      <c r="E265" s="160" t="s">
        <v>19</v>
      </c>
      <c r="F265" s="161" t="s">
        <v>387</v>
      </c>
      <c r="H265" s="160" t="s">
        <v>19</v>
      </c>
      <c r="I265" s="162"/>
      <c r="L265" s="159"/>
      <c r="M265" s="163"/>
      <c r="U265" s="333"/>
      <c r="V265" s="1" t="str">
        <f t="shared" si="2"/>
        <v/>
      </c>
      <c r="AT265" s="160" t="s">
        <v>166</v>
      </c>
      <c r="AU265" s="160" t="s">
        <v>88</v>
      </c>
      <c r="AV265" s="14" t="s">
        <v>82</v>
      </c>
      <c r="AW265" s="14" t="s">
        <v>36</v>
      </c>
      <c r="AX265" s="14" t="s">
        <v>75</v>
      </c>
      <c r="AY265" s="160" t="s">
        <v>154</v>
      </c>
    </row>
    <row r="266" spans="2:51" s="12" customFormat="1" ht="11.25" x14ac:dyDescent="0.2">
      <c r="B266" s="146"/>
      <c r="D266" s="147" t="s">
        <v>166</v>
      </c>
      <c r="E266" s="148" t="s">
        <v>19</v>
      </c>
      <c r="F266" s="149" t="s">
        <v>388</v>
      </c>
      <c r="H266" s="150">
        <v>39.448999999999998</v>
      </c>
      <c r="I266" s="151"/>
      <c r="L266" s="146"/>
      <c r="M266" s="152"/>
      <c r="U266" s="331"/>
      <c r="V266" s="1" t="str">
        <f t="shared" si="2"/>
        <v/>
      </c>
      <c r="AT266" s="148" t="s">
        <v>166</v>
      </c>
      <c r="AU266" s="148" t="s">
        <v>88</v>
      </c>
      <c r="AV266" s="12" t="s">
        <v>88</v>
      </c>
      <c r="AW266" s="12" t="s">
        <v>36</v>
      </c>
      <c r="AX266" s="12" t="s">
        <v>75</v>
      </c>
      <c r="AY266" s="148" t="s">
        <v>154</v>
      </c>
    </row>
    <row r="267" spans="2:51" s="12" customFormat="1" ht="11.25" x14ac:dyDescent="0.2">
      <c r="B267" s="146"/>
      <c r="D267" s="147" t="s">
        <v>166</v>
      </c>
      <c r="E267" s="148" t="s">
        <v>19</v>
      </c>
      <c r="F267" s="149" t="s">
        <v>389</v>
      </c>
      <c r="H267" s="150">
        <v>-10.593</v>
      </c>
      <c r="I267" s="151"/>
      <c r="L267" s="146"/>
      <c r="M267" s="152"/>
      <c r="U267" s="331"/>
      <c r="V267" s="1" t="str">
        <f t="shared" si="2"/>
        <v/>
      </c>
      <c r="AT267" s="148" t="s">
        <v>166</v>
      </c>
      <c r="AU267" s="148" t="s">
        <v>88</v>
      </c>
      <c r="AV267" s="12" t="s">
        <v>88</v>
      </c>
      <c r="AW267" s="12" t="s">
        <v>36</v>
      </c>
      <c r="AX267" s="12" t="s">
        <v>75</v>
      </c>
      <c r="AY267" s="148" t="s">
        <v>154</v>
      </c>
    </row>
    <row r="268" spans="2:51" s="12" customFormat="1" ht="11.25" x14ac:dyDescent="0.2">
      <c r="B268" s="146"/>
      <c r="D268" s="147" t="s">
        <v>166</v>
      </c>
      <c r="E268" s="148" t="s">
        <v>19</v>
      </c>
      <c r="F268" s="149" t="s">
        <v>390</v>
      </c>
      <c r="H268" s="150">
        <v>3.8359999999999999</v>
      </c>
      <c r="I268" s="151"/>
      <c r="L268" s="146"/>
      <c r="M268" s="152"/>
      <c r="U268" s="331"/>
      <c r="V268" s="1" t="str">
        <f t="shared" si="2"/>
        <v/>
      </c>
      <c r="AT268" s="148" t="s">
        <v>166</v>
      </c>
      <c r="AU268" s="148" t="s">
        <v>88</v>
      </c>
      <c r="AV268" s="12" t="s">
        <v>88</v>
      </c>
      <c r="AW268" s="12" t="s">
        <v>36</v>
      </c>
      <c r="AX268" s="12" t="s">
        <v>75</v>
      </c>
      <c r="AY268" s="148" t="s">
        <v>154</v>
      </c>
    </row>
    <row r="269" spans="2:51" s="14" customFormat="1" ht="11.25" x14ac:dyDescent="0.2">
      <c r="B269" s="159"/>
      <c r="D269" s="147" t="s">
        <v>166</v>
      </c>
      <c r="E269" s="160" t="s">
        <v>19</v>
      </c>
      <c r="F269" s="161" t="s">
        <v>391</v>
      </c>
      <c r="H269" s="160" t="s">
        <v>19</v>
      </c>
      <c r="I269" s="162"/>
      <c r="L269" s="159"/>
      <c r="M269" s="163"/>
      <c r="U269" s="333"/>
      <c r="V269" s="1" t="str">
        <f t="shared" si="2"/>
        <v/>
      </c>
      <c r="AT269" s="160" t="s">
        <v>166</v>
      </c>
      <c r="AU269" s="160" t="s">
        <v>88</v>
      </c>
      <c r="AV269" s="14" t="s">
        <v>82</v>
      </c>
      <c r="AW269" s="14" t="s">
        <v>36</v>
      </c>
      <c r="AX269" s="14" t="s">
        <v>75</v>
      </c>
      <c r="AY269" s="160" t="s">
        <v>154</v>
      </c>
    </row>
    <row r="270" spans="2:51" s="12" customFormat="1" ht="11.25" x14ac:dyDescent="0.2">
      <c r="B270" s="146"/>
      <c r="D270" s="147" t="s">
        <v>166</v>
      </c>
      <c r="E270" s="148" t="s">
        <v>19</v>
      </c>
      <c r="F270" s="149" t="s">
        <v>392</v>
      </c>
      <c r="H270" s="150">
        <v>19.2</v>
      </c>
      <c r="I270" s="151"/>
      <c r="L270" s="146"/>
      <c r="M270" s="152"/>
      <c r="U270" s="331"/>
      <c r="V270" s="1" t="str">
        <f t="shared" si="2"/>
        <v/>
      </c>
      <c r="AT270" s="148" t="s">
        <v>166</v>
      </c>
      <c r="AU270" s="148" t="s">
        <v>88</v>
      </c>
      <c r="AV270" s="12" t="s">
        <v>88</v>
      </c>
      <c r="AW270" s="12" t="s">
        <v>36</v>
      </c>
      <c r="AX270" s="12" t="s">
        <v>75</v>
      </c>
      <c r="AY270" s="148" t="s">
        <v>154</v>
      </c>
    </row>
    <row r="271" spans="2:51" s="12" customFormat="1" ht="11.25" x14ac:dyDescent="0.2">
      <c r="B271" s="146"/>
      <c r="D271" s="147" t="s">
        <v>166</v>
      </c>
      <c r="E271" s="148" t="s">
        <v>19</v>
      </c>
      <c r="F271" s="149" t="s">
        <v>393</v>
      </c>
      <c r="H271" s="150">
        <v>-3.1749999999999998</v>
      </c>
      <c r="I271" s="151"/>
      <c r="L271" s="146"/>
      <c r="M271" s="152"/>
      <c r="U271" s="331"/>
      <c r="V271" s="1" t="str">
        <f t="shared" si="2"/>
        <v/>
      </c>
      <c r="AT271" s="148" t="s">
        <v>166</v>
      </c>
      <c r="AU271" s="148" t="s">
        <v>88</v>
      </c>
      <c r="AV271" s="12" t="s">
        <v>88</v>
      </c>
      <c r="AW271" s="12" t="s">
        <v>36</v>
      </c>
      <c r="AX271" s="12" t="s">
        <v>75</v>
      </c>
      <c r="AY271" s="148" t="s">
        <v>154</v>
      </c>
    </row>
    <row r="272" spans="2:51" s="14" customFormat="1" ht="11.25" x14ac:dyDescent="0.2">
      <c r="B272" s="159"/>
      <c r="D272" s="147" t="s">
        <v>166</v>
      </c>
      <c r="E272" s="160" t="s">
        <v>19</v>
      </c>
      <c r="F272" s="161" t="s">
        <v>394</v>
      </c>
      <c r="H272" s="160" t="s">
        <v>19</v>
      </c>
      <c r="I272" s="162"/>
      <c r="L272" s="159"/>
      <c r="M272" s="163"/>
      <c r="U272" s="333"/>
      <c r="V272" s="1" t="str">
        <f t="shared" si="2"/>
        <v/>
      </c>
      <c r="AT272" s="160" t="s">
        <v>166</v>
      </c>
      <c r="AU272" s="160" t="s">
        <v>88</v>
      </c>
      <c r="AV272" s="14" t="s">
        <v>82</v>
      </c>
      <c r="AW272" s="14" t="s">
        <v>36</v>
      </c>
      <c r="AX272" s="14" t="s">
        <v>75</v>
      </c>
      <c r="AY272" s="160" t="s">
        <v>154</v>
      </c>
    </row>
    <row r="273" spans="2:51" s="12" customFormat="1" ht="11.25" x14ac:dyDescent="0.2">
      <c r="B273" s="146"/>
      <c r="D273" s="147" t="s">
        <v>166</v>
      </c>
      <c r="E273" s="148" t="s">
        <v>19</v>
      </c>
      <c r="F273" s="149" t="s">
        <v>395</v>
      </c>
      <c r="H273" s="150">
        <v>22.946999999999999</v>
      </c>
      <c r="I273" s="151"/>
      <c r="L273" s="146"/>
      <c r="M273" s="152"/>
      <c r="U273" s="331"/>
      <c r="V273" s="1" t="str">
        <f t="shared" si="2"/>
        <v/>
      </c>
      <c r="AT273" s="148" t="s">
        <v>166</v>
      </c>
      <c r="AU273" s="148" t="s">
        <v>88</v>
      </c>
      <c r="AV273" s="12" t="s">
        <v>88</v>
      </c>
      <c r="AW273" s="12" t="s">
        <v>36</v>
      </c>
      <c r="AX273" s="12" t="s">
        <v>75</v>
      </c>
      <c r="AY273" s="148" t="s">
        <v>154</v>
      </c>
    </row>
    <row r="274" spans="2:51" s="12" customFormat="1" ht="11.25" x14ac:dyDescent="0.2">
      <c r="B274" s="146"/>
      <c r="D274" s="147" t="s">
        <v>166</v>
      </c>
      <c r="E274" s="148" t="s">
        <v>19</v>
      </c>
      <c r="F274" s="149" t="s">
        <v>396</v>
      </c>
      <c r="H274" s="150">
        <v>-3.0249999999999999</v>
      </c>
      <c r="I274" s="151"/>
      <c r="L274" s="146"/>
      <c r="M274" s="152"/>
      <c r="U274" s="331"/>
      <c r="V274" s="1" t="str">
        <f t="shared" si="2"/>
        <v/>
      </c>
      <c r="AT274" s="148" t="s">
        <v>166</v>
      </c>
      <c r="AU274" s="148" t="s">
        <v>88</v>
      </c>
      <c r="AV274" s="12" t="s">
        <v>88</v>
      </c>
      <c r="AW274" s="12" t="s">
        <v>36</v>
      </c>
      <c r="AX274" s="12" t="s">
        <v>75</v>
      </c>
      <c r="AY274" s="148" t="s">
        <v>154</v>
      </c>
    </row>
    <row r="275" spans="2:51" s="12" customFormat="1" ht="11.25" x14ac:dyDescent="0.2">
      <c r="B275" s="146"/>
      <c r="D275" s="147" t="s">
        <v>166</v>
      </c>
      <c r="E275" s="148" t="s">
        <v>19</v>
      </c>
      <c r="F275" s="149" t="s">
        <v>397</v>
      </c>
      <c r="H275" s="150">
        <v>1.2769999999999999</v>
      </c>
      <c r="I275" s="151"/>
      <c r="L275" s="146"/>
      <c r="M275" s="152"/>
      <c r="U275" s="331"/>
      <c r="V275" s="1" t="str">
        <f t="shared" si="2"/>
        <v/>
      </c>
      <c r="AT275" s="148" t="s">
        <v>166</v>
      </c>
      <c r="AU275" s="148" t="s">
        <v>88</v>
      </c>
      <c r="AV275" s="12" t="s">
        <v>88</v>
      </c>
      <c r="AW275" s="12" t="s">
        <v>36</v>
      </c>
      <c r="AX275" s="12" t="s">
        <v>75</v>
      </c>
      <c r="AY275" s="148" t="s">
        <v>154</v>
      </c>
    </row>
    <row r="276" spans="2:51" s="14" customFormat="1" ht="11.25" x14ac:dyDescent="0.2">
      <c r="B276" s="159"/>
      <c r="D276" s="147" t="s">
        <v>166</v>
      </c>
      <c r="E276" s="160" t="s">
        <v>19</v>
      </c>
      <c r="F276" s="161" t="s">
        <v>398</v>
      </c>
      <c r="H276" s="160" t="s">
        <v>19</v>
      </c>
      <c r="I276" s="162"/>
      <c r="L276" s="159"/>
      <c r="M276" s="163"/>
      <c r="U276" s="333"/>
      <c r="V276" s="1" t="str">
        <f t="shared" si="2"/>
        <v/>
      </c>
      <c r="AT276" s="160" t="s">
        <v>166</v>
      </c>
      <c r="AU276" s="160" t="s">
        <v>88</v>
      </c>
      <c r="AV276" s="14" t="s">
        <v>82</v>
      </c>
      <c r="AW276" s="14" t="s">
        <v>36</v>
      </c>
      <c r="AX276" s="14" t="s">
        <v>75</v>
      </c>
      <c r="AY276" s="160" t="s">
        <v>154</v>
      </c>
    </row>
    <row r="277" spans="2:51" s="12" customFormat="1" ht="11.25" x14ac:dyDescent="0.2">
      <c r="B277" s="146"/>
      <c r="D277" s="147" t="s">
        <v>166</v>
      </c>
      <c r="E277" s="148" t="s">
        <v>19</v>
      </c>
      <c r="F277" s="149" t="s">
        <v>399</v>
      </c>
      <c r="H277" s="150">
        <v>21.54</v>
      </c>
      <c r="I277" s="151"/>
      <c r="L277" s="146"/>
      <c r="M277" s="152"/>
      <c r="U277" s="331"/>
      <c r="V277" s="1" t="str">
        <f t="shared" si="2"/>
        <v/>
      </c>
      <c r="AT277" s="148" t="s">
        <v>166</v>
      </c>
      <c r="AU277" s="148" t="s">
        <v>88</v>
      </c>
      <c r="AV277" s="12" t="s">
        <v>88</v>
      </c>
      <c r="AW277" s="12" t="s">
        <v>36</v>
      </c>
      <c r="AX277" s="12" t="s">
        <v>75</v>
      </c>
      <c r="AY277" s="148" t="s">
        <v>154</v>
      </c>
    </row>
    <row r="278" spans="2:51" s="12" customFormat="1" ht="11.25" x14ac:dyDescent="0.2">
      <c r="B278" s="146"/>
      <c r="D278" s="147" t="s">
        <v>166</v>
      </c>
      <c r="E278" s="148" t="s">
        <v>19</v>
      </c>
      <c r="F278" s="149" t="s">
        <v>400</v>
      </c>
      <c r="H278" s="150">
        <v>-2.2000000000000002</v>
      </c>
      <c r="I278" s="151"/>
      <c r="L278" s="146"/>
      <c r="M278" s="152"/>
      <c r="U278" s="331"/>
      <c r="V278" s="1" t="str">
        <f t="shared" si="2"/>
        <v/>
      </c>
      <c r="AT278" s="148" t="s">
        <v>166</v>
      </c>
      <c r="AU278" s="148" t="s">
        <v>88</v>
      </c>
      <c r="AV278" s="12" t="s">
        <v>88</v>
      </c>
      <c r="AW278" s="12" t="s">
        <v>36</v>
      </c>
      <c r="AX278" s="12" t="s">
        <v>75</v>
      </c>
      <c r="AY278" s="148" t="s">
        <v>154</v>
      </c>
    </row>
    <row r="279" spans="2:51" s="14" customFormat="1" ht="11.25" x14ac:dyDescent="0.2">
      <c r="B279" s="159"/>
      <c r="D279" s="147" t="s">
        <v>166</v>
      </c>
      <c r="E279" s="160" t="s">
        <v>19</v>
      </c>
      <c r="F279" s="161" t="s">
        <v>401</v>
      </c>
      <c r="H279" s="160" t="s">
        <v>19</v>
      </c>
      <c r="I279" s="162"/>
      <c r="L279" s="159"/>
      <c r="M279" s="163"/>
      <c r="U279" s="333"/>
      <c r="V279" s="1" t="str">
        <f t="shared" si="2"/>
        <v/>
      </c>
      <c r="AT279" s="160" t="s">
        <v>166</v>
      </c>
      <c r="AU279" s="160" t="s">
        <v>88</v>
      </c>
      <c r="AV279" s="14" t="s">
        <v>82</v>
      </c>
      <c r="AW279" s="14" t="s">
        <v>36</v>
      </c>
      <c r="AX279" s="14" t="s">
        <v>75</v>
      </c>
      <c r="AY279" s="160" t="s">
        <v>154</v>
      </c>
    </row>
    <row r="280" spans="2:51" s="12" customFormat="1" ht="11.25" x14ac:dyDescent="0.2">
      <c r="B280" s="146"/>
      <c r="D280" s="147" t="s">
        <v>166</v>
      </c>
      <c r="E280" s="148" t="s">
        <v>19</v>
      </c>
      <c r="F280" s="149" t="s">
        <v>402</v>
      </c>
      <c r="H280" s="150">
        <v>23.024999999999999</v>
      </c>
      <c r="I280" s="151"/>
      <c r="L280" s="146"/>
      <c r="M280" s="152"/>
      <c r="U280" s="331"/>
      <c r="V280" s="1" t="str">
        <f t="shared" si="2"/>
        <v/>
      </c>
      <c r="AT280" s="148" t="s">
        <v>166</v>
      </c>
      <c r="AU280" s="148" t="s">
        <v>88</v>
      </c>
      <c r="AV280" s="12" t="s">
        <v>88</v>
      </c>
      <c r="AW280" s="12" t="s">
        <v>36</v>
      </c>
      <c r="AX280" s="12" t="s">
        <v>75</v>
      </c>
      <c r="AY280" s="148" t="s">
        <v>154</v>
      </c>
    </row>
    <row r="281" spans="2:51" s="12" customFormat="1" ht="11.25" x14ac:dyDescent="0.2">
      <c r="B281" s="146"/>
      <c r="D281" s="147" t="s">
        <v>166</v>
      </c>
      <c r="E281" s="148" t="s">
        <v>19</v>
      </c>
      <c r="F281" s="149" t="s">
        <v>403</v>
      </c>
      <c r="H281" s="150">
        <v>12.577</v>
      </c>
      <c r="I281" s="151"/>
      <c r="L281" s="146"/>
      <c r="M281" s="152"/>
      <c r="U281" s="331"/>
      <c r="V281" s="1" t="str">
        <f t="shared" si="2"/>
        <v/>
      </c>
      <c r="AT281" s="148" t="s">
        <v>166</v>
      </c>
      <c r="AU281" s="148" t="s">
        <v>88</v>
      </c>
      <c r="AV281" s="12" t="s">
        <v>88</v>
      </c>
      <c r="AW281" s="12" t="s">
        <v>36</v>
      </c>
      <c r="AX281" s="12" t="s">
        <v>75</v>
      </c>
      <c r="AY281" s="148" t="s">
        <v>154</v>
      </c>
    </row>
    <row r="282" spans="2:51" s="12" customFormat="1" ht="11.25" x14ac:dyDescent="0.2">
      <c r="B282" s="146"/>
      <c r="D282" s="147" t="s">
        <v>166</v>
      </c>
      <c r="E282" s="148" t="s">
        <v>19</v>
      </c>
      <c r="F282" s="149" t="s">
        <v>404</v>
      </c>
      <c r="H282" s="150">
        <v>29.141999999999999</v>
      </c>
      <c r="I282" s="151"/>
      <c r="L282" s="146"/>
      <c r="M282" s="152"/>
      <c r="U282" s="331"/>
      <c r="V282" s="1" t="str">
        <f t="shared" si="2"/>
        <v/>
      </c>
      <c r="AT282" s="148" t="s">
        <v>166</v>
      </c>
      <c r="AU282" s="148" t="s">
        <v>88</v>
      </c>
      <c r="AV282" s="12" t="s">
        <v>88</v>
      </c>
      <c r="AW282" s="12" t="s">
        <v>36</v>
      </c>
      <c r="AX282" s="12" t="s">
        <v>75</v>
      </c>
      <c r="AY282" s="148" t="s">
        <v>154</v>
      </c>
    </row>
    <row r="283" spans="2:51" s="12" customFormat="1" ht="11.25" x14ac:dyDescent="0.2">
      <c r="B283" s="146"/>
      <c r="D283" s="147" t="s">
        <v>166</v>
      </c>
      <c r="E283" s="148" t="s">
        <v>19</v>
      </c>
      <c r="F283" s="149" t="s">
        <v>405</v>
      </c>
      <c r="H283" s="150">
        <v>2.1259999999999999</v>
      </c>
      <c r="I283" s="151"/>
      <c r="L283" s="146"/>
      <c r="M283" s="152"/>
      <c r="U283" s="331"/>
      <c r="V283" s="1" t="str">
        <f t="shared" si="2"/>
        <v/>
      </c>
      <c r="AT283" s="148" t="s">
        <v>166</v>
      </c>
      <c r="AU283" s="148" t="s">
        <v>88</v>
      </c>
      <c r="AV283" s="12" t="s">
        <v>88</v>
      </c>
      <c r="AW283" s="12" t="s">
        <v>36</v>
      </c>
      <c r="AX283" s="12" t="s">
        <v>75</v>
      </c>
      <c r="AY283" s="148" t="s">
        <v>154</v>
      </c>
    </row>
    <row r="284" spans="2:51" s="12" customFormat="1" ht="11.25" x14ac:dyDescent="0.2">
      <c r="B284" s="146"/>
      <c r="D284" s="147" t="s">
        <v>166</v>
      </c>
      <c r="E284" s="148" t="s">
        <v>19</v>
      </c>
      <c r="F284" s="149" t="s">
        <v>406</v>
      </c>
      <c r="H284" s="150">
        <v>-20.125</v>
      </c>
      <c r="I284" s="151"/>
      <c r="L284" s="146"/>
      <c r="M284" s="152"/>
      <c r="U284" s="331"/>
      <c r="V284" s="1" t="str">
        <f t="shared" si="2"/>
        <v/>
      </c>
      <c r="AT284" s="148" t="s">
        <v>166</v>
      </c>
      <c r="AU284" s="148" t="s">
        <v>88</v>
      </c>
      <c r="AV284" s="12" t="s">
        <v>88</v>
      </c>
      <c r="AW284" s="12" t="s">
        <v>36</v>
      </c>
      <c r="AX284" s="12" t="s">
        <v>75</v>
      </c>
      <c r="AY284" s="148" t="s">
        <v>154</v>
      </c>
    </row>
    <row r="285" spans="2:51" s="14" customFormat="1" ht="11.25" x14ac:dyDescent="0.2">
      <c r="B285" s="159"/>
      <c r="D285" s="147" t="s">
        <v>166</v>
      </c>
      <c r="E285" s="160" t="s">
        <v>19</v>
      </c>
      <c r="F285" s="161" t="s">
        <v>407</v>
      </c>
      <c r="H285" s="160" t="s">
        <v>19</v>
      </c>
      <c r="I285" s="162"/>
      <c r="L285" s="159"/>
      <c r="M285" s="163"/>
      <c r="U285" s="333"/>
      <c r="V285" s="1" t="str">
        <f t="shared" si="2"/>
        <v/>
      </c>
      <c r="AT285" s="160" t="s">
        <v>166</v>
      </c>
      <c r="AU285" s="160" t="s">
        <v>88</v>
      </c>
      <c r="AV285" s="14" t="s">
        <v>82</v>
      </c>
      <c r="AW285" s="14" t="s">
        <v>36</v>
      </c>
      <c r="AX285" s="14" t="s">
        <v>75</v>
      </c>
      <c r="AY285" s="160" t="s">
        <v>154</v>
      </c>
    </row>
    <row r="286" spans="2:51" s="12" customFormat="1" ht="11.25" x14ac:dyDescent="0.2">
      <c r="B286" s="146"/>
      <c r="D286" s="147" t="s">
        <v>166</v>
      </c>
      <c r="E286" s="148" t="s">
        <v>19</v>
      </c>
      <c r="F286" s="149" t="s">
        <v>408</v>
      </c>
      <c r="H286" s="150">
        <v>83.915999999999997</v>
      </c>
      <c r="I286" s="151"/>
      <c r="L286" s="146"/>
      <c r="M286" s="152"/>
      <c r="U286" s="331"/>
      <c r="V286" s="1" t="str">
        <f t="shared" si="2"/>
        <v/>
      </c>
      <c r="AT286" s="148" t="s">
        <v>166</v>
      </c>
      <c r="AU286" s="148" t="s">
        <v>88</v>
      </c>
      <c r="AV286" s="12" t="s">
        <v>88</v>
      </c>
      <c r="AW286" s="12" t="s">
        <v>36</v>
      </c>
      <c r="AX286" s="12" t="s">
        <v>75</v>
      </c>
      <c r="AY286" s="148" t="s">
        <v>154</v>
      </c>
    </row>
    <row r="287" spans="2:51" s="12" customFormat="1" ht="11.25" x14ac:dyDescent="0.2">
      <c r="B287" s="146"/>
      <c r="D287" s="147" t="s">
        <v>166</v>
      </c>
      <c r="E287" s="148" t="s">
        <v>19</v>
      </c>
      <c r="F287" s="149" t="s">
        <v>409</v>
      </c>
      <c r="H287" s="150">
        <v>-17.363</v>
      </c>
      <c r="I287" s="151"/>
      <c r="L287" s="146"/>
      <c r="M287" s="152"/>
      <c r="U287" s="331"/>
      <c r="V287" s="1" t="str">
        <f t="shared" si="2"/>
        <v/>
      </c>
      <c r="AT287" s="148" t="s">
        <v>166</v>
      </c>
      <c r="AU287" s="148" t="s">
        <v>88</v>
      </c>
      <c r="AV287" s="12" t="s">
        <v>88</v>
      </c>
      <c r="AW287" s="12" t="s">
        <v>36</v>
      </c>
      <c r="AX287" s="12" t="s">
        <v>75</v>
      </c>
      <c r="AY287" s="148" t="s">
        <v>154</v>
      </c>
    </row>
    <row r="288" spans="2:51" s="12" customFormat="1" ht="11.25" x14ac:dyDescent="0.2">
      <c r="B288" s="146"/>
      <c r="D288" s="147" t="s">
        <v>166</v>
      </c>
      <c r="E288" s="148" t="s">
        <v>19</v>
      </c>
      <c r="F288" s="149" t="s">
        <v>410</v>
      </c>
      <c r="H288" s="150">
        <v>7.5289999999999999</v>
      </c>
      <c r="I288" s="151"/>
      <c r="L288" s="146"/>
      <c r="M288" s="152"/>
      <c r="U288" s="331"/>
      <c r="V288" s="1" t="str">
        <f t="shared" si="2"/>
        <v/>
      </c>
      <c r="AT288" s="148" t="s">
        <v>166</v>
      </c>
      <c r="AU288" s="148" t="s">
        <v>88</v>
      </c>
      <c r="AV288" s="12" t="s">
        <v>88</v>
      </c>
      <c r="AW288" s="12" t="s">
        <v>36</v>
      </c>
      <c r="AX288" s="12" t="s">
        <v>75</v>
      </c>
      <c r="AY288" s="148" t="s">
        <v>154</v>
      </c>
    </row>
    <row r="289" spans="2:65" s="15" customFormat="1" ht="11.25" x14ac:dyDescent="0.2">
      <c r="B289" s="165"/>
      <c r="D289" s="147" t="s">
        <v>166</v>
      </c>
      <c r="E289" s="166" t="s">
        <v>19</v>
      </c>
      <c r="F289" s="167" t="s">
        <v>411</v>
      </c>
      <c r="H289" s="168">
        <v>284.35999999999996</v>
      </c>
      <c r="I289" s="169"/>
      <c r="L289" s="165"/>
      <c r="M289" s="170"/>
      <c r="U289" s="334"/>
      <c r="V289" s="1" t="str">
        <f t="shared" si="2"/>
        <v/>
      </c>
      <c r="AT289" s="166" t="s">
        <v>166</v>
      </c>
      <c r="AU289" s="166" t="s">
        <v>88</v>
      </c>
      <c r="AV289" s="15" t="s">
        <v>155</v>
      </c>
      <c r="AW289" s="15" t="s">
        <v>36</v>
      </c>
      <c r="AX289" s="15" t="s">
        <v>75</v>
      </c>
      <c r="AY289" s="166" t="s">
        <v>154</v>
      </c>
    </row>
    <row r="290" spans="2:65" s="12" customFormat="1" ht="11.25" x14ac:dyDescent="0.2">
      <c r="B290" s="146"/>
      <c r="D290" s="147" t="s">
        <v>166</v>
      </c>
      <c r="E290" s="148" t="s">
        <v>19</v>
      </c>
      <c r="F290" s="149" t="s">
        <v>412</v>
      </c>
      <c r="H290" s="150">
        <v>-29.6</v>
      </c>
      <c r="I290" s="151"/>
      <c r="L290" s="146"/>
      <c r="M290" s="152"/>
      <c r="U290" s="331"/>
      <c r="V290" s="1" t="str">
        <f t="shared" si="2"/>
        <v/>
      </c>
      <c r="AT290" s="148" t="s">
        <v>166</v>
      </c>
      <c r="AU290" s="148" t="s">
        <v>88</v>
      </c>
      <c r="AV290" s="12" t="s">
        <v>88</v>
      </c>
      <c r="AW290" s="12" t="s">
        <v>36</v>
      </c>
      <c r="AX290" s="12" t="s">
        <v>75</v>
      </c>
      <c r="AY290" s="148" t="s">
        <v>154</v>
      </c>
    </row>
    <row r="291" spans="2:65" s="13" customFormat="1" ht="11.25" x14ac:dyDescent="0.2">
      <c r="B291" s="153"/>
      <c r="D291" s="147" t="s">
        <v>166</v>
      </c>
      <c r="E291" s="154" t="s">
        <v>19</v>
      </c>
      <c r="F291" s="155" t="s">
        <v>168</v>
      </c>
      <c r="H291" s="156">
        <v>254.75999999999996</v>
      </c>
      <c r="I291" s="157"/>
      <c r="L291" s="153"/>
      <c r="M291" s="158"/>
      <c r="U291" s="332"/>
      <c r="V291" s="1" t="str">
        <f t="shared" si="2"/>
        <v/>
      </c>
      <c r="AT291" s="154" t="s">
        <v>166</v>
      </c>
      <c r="AU291" s="154" t="s">
        <v>88</v>
      </c>
      <c r="AV291" s="13" t="s">
        <v>162</v>
      </c>
      <c r="AW291" s="13" t="s">
        <v>36</v>
      </c>
      <c r="AX291" s="13" t="s">
        <v>82</v>
      </c>
      <c r="AY291" s="154" t="s">
        <v>154</v>
      </c>
    </row>
    <row r="292" spans="2:65" s="1" customFormat="1" ht="24.2" customHeight="1" x14ac:dyDescent="0.2">
      <c r="B292" s="33"/>
      <c r="C292" s="129" t="s">
        <v>413</v>
      </c>
      <c r="D292" s="129" t="s">
        <v>157</v>
      </c>
      <c r="E292" s="130" t="s">
        <v>414</v>
      </c>
      <c r="F292" s="131" t="s">
        <v>415</v>
      </c>
      <c r="G292" s="132" t="s">
        <v>171</v>
      </c>
      <c r="H292" s="133">
        <v>8.2899999999999991</v>
      </c>
      <c r="I292" s="134"/>
      <c r="J292" s="135">
        <f>ROUND(I292*H292,2)</f>
        <v>0</v>
      </c>
      <c r="K292" s="131" t="s">
        <v>161</v>
      </c>
      <c r="L292" s="33"/>
      <c r="M292" s="136" t="s">
        <v>19</v>
      </c>
      <c r="N292" s="137" t="s">
        <v>47</v>
      </c>
      <c r="P292" s="138">
        <f>O292*H292</f>
        <v>0</v>
      </c>
      <c r="Q292" s="138">
        <v>0</v>
      </c>
      <c r="R292" s="138">
        <f>Q292*H292</f>
        <v>0</v>
      </c>
      <c r="S292" s="138">
        <v>3.5000000000000003E-2</v>
      </c>
      <c r="T292" s="138">
        <f>S292*H292</f>
        <v>0.29015000000000002</v>
      </c>
      <c r="U292" s="329" t="s">
        <v>19</v>
      </c>
      <c r="V292" s="1" t="str">
        <f t="shared" si="2"/>
        <v/>
      </c>
      <c r="AR292" s="140" t="s">
        <v>162</v>
      </c>
      <c r="AT292" s="140" t="s">
        <v>157</v>
      </c>
      <c r="AU292" s="140" t="s">
        <v>88</v>
      </c>
      <c r="AY292" s="18" t="s">
        <v>154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8" t="s">
        <v>88</v>
      </c>
      <c r="BK292" s="141">
        <f>ROUND(I292*H292,2)</f>
        <v>0</v>
      </c>
      <c r="BL292" s="18" t="s">
        <v>162</v>
      </c>
      <c r="BM292" s="140" t="s">
        <v>416</v>
      </c>
    </row>
    <row r="293" spans="2:65" s="1" customFormat="1" ht="11.25" x14ac:dyDescent="0.2">
      <c r="B293" s="33"/>
      <c r="D293" s="142" t="s">
        <v>164</v>
      </c>
      <c r="F293" s="143" t="s">
        <v>417</v>
      </c>
      <c r="I293" s="144"/>
      <c r="L293" s="33"/>
      <c r="M293" s="145"/>
      <c r="U293" s="330"/>
      <c r="V293" s="1" t="str">
        <f t="shared" si="2"/>
        <v/>
      </c>
      <c r="AT293" s="18" t="s">
        <v>164</v>
      </c>
      <c r="AU293" s="18" t="s">
        <v>88</v>
      </c>
    </row>
    <row r="294" spans="2:65" s="14" customFormat="1" ht="11.25" x14ac:dyDescent="0.2">
      <c r="B294" s="159"/>
      <c r="D294" s="147" t="s">
        <v>166</v>
      </c>
      <c r="E294" s="160" t="s">
        <v>19</v>
      </c>
      <c r="F294" s="161" t="s">
        <v>357</v>
      </c>
      <c r="H294" s="160" t="s">
        <v>19</v>
      </c>
      <c r="I294" s="162"/>
      <c r="L294" s="159"/>
      <c r="M294" s="163"/>
      <c r="U294" s="333"/>
      <c r="V294" s="1" t="str">
        <f t="shared" si="2"/>
        <v/>
      </c>
      <c r="AT294" s="160" t="s">
        <v>166</v>
      </c>
      <c r="AU294" s="160" t="s">
        <v>88</v>
      </c>
      <c r="AV294" s="14" t="s">
        <v>82</v>
      </c>
      <c r="AW294" s="14" t="s">
        <v>36</v>
      </c>
      <c r="AX294" s="14" t="s">
        <v>75</v>
      </c>
      <c r="AY294" s="160" t="s">
        <v>154</v>
      </c>
    </row>
    <row r="295" spans="2:65" s="12" customFormat="1" ht="11.25" x14ac:dyDescent="0.2">
      <c r="B295" s="146"/>
      <c r="D295" s="147" t="s">
        <v>166</v>
      </c>
      <c r="E295" s="148" t="s">
        <v>19</v>
      </c>
      <c r="F295" s="149" t="s">
        <v>418</v>
      </c>
      <c r="H295" s="150">
        <v>2.12</v>
      </c>
      <c r="I295" s="151"/>
      <c r="L295" s="146"/>
      <c r="M295" s="152"/>
      <c r="U295" s="331"/>
      <c r="V295" s="1" t="str">
        <f t="shared" si="2"/>
        <v/>
      </c>
      <c r="AT295" s="148" t="s">
        <v>166</v>
      </c>
      <c r="AU295" s="148" t="s">
        <v>88</v>
      </c>
      <c r="AV295" s="12" t="s">
        <v>88</v>
      </c>
      <c r="AW295" s="12" t="s">
        <v>36</v>
      </c>
      <c r="AX295" s="12" t="s">
        <v>75</v>
      </c>
      <c r="AY295" s="148" t="s">
        <v>154</v>
      </c>
    </row>
    <row r="296" spans="2:65" s="12" customFormat="1" ht="11.25" x14ac:dyDescent="0.2">
      <c r="B296" s="146"/>
      <c r="D296" s="147" t="s">
        <v>166</v>
      </c>
      <c r="E296" s="148" t="s">
        <v>19</v>
      </c>
      <c r="F296" s="149" t="s">
        <v>419</v>
      </c>
      <c r="H296" s="150">
        <v>6.17</v>
      </c>
      <c r="I296" s="151"/>
      <c r="L296" s="146"/>
      <c r="M296" s="152"/>
      <c r="U296" s="331"/>
      <c r="V296" s="1" t="str">
        <f t="shared" si="2"/>
        <v/>
      </c>
      <c r="AT296" s="148" t="s">
        <v>166</v>
      </c>
      <c r="AU296" s="148" t="s">
        <v>88</v>
      </c>
      <c r="AV296" s="12" t="s">
        <v>88</v>
      </c>
      <c r="AW296" s="12" t="s">
        <v>36</v>
      </c>
      <c r="AX296" s="12" t="s">
        <v>75</v>
      </c>
      <c r="AY296" s="148" t="s">
        <v>154</v>
      </c>
    </row>
    <row r="297" spans="2:65" s="13" customFormat="1" ht="11.25" x14ac:dyDescent="0.2">
      <c r="B297" s="153"/>
      <c r="D297" s="147" t="s">
        <v>166</v>
      </c>
      <c r="E297" s="154" t="s">
        <v>19</v>
      </c>
      <c r="F297" s="155" t="s">
        <v>168</v>
      </c>
      <c r="H297" s="156">
        <v>8.2899999999999991</v>
      </c>
      <c r="I297" s="157"/>
      <c r="L297" s="153"/>
      <c r="M297" s="158"/>
      <c r="U297" s="332"/>
      <c r="V297" s="1" t="str">
        <f t="shared" si="2"/>
        <v/>
      </c>
      <c r="AT297" s="154" t="s">
        <v>166</v>
      </c>
      <c r="AU297" s="154" t="s">
        <v>88</v>
      </c>
      <c r="AV297" s="13" t="s">
        <v>162</v>
      </c>
      <c r="AW297" s="13" t="s">
        <v>36</v>
      </c>
      <c r="AX297" s="13" t="s">
        <v>82</v>
      </c>
      <c r="AY297" s="154" t="s">
        <v>154</v>
      </c>
    </row>
    <row r="298" spans="2:65" s="1" customFormat="1" ht="24.2" customHeight="1" x14ac:dyDescent="0.2">
      <c r="B298" s="33"/>
      <c r="C298" s="129" t="s">
        <v>420</v>
      </c>
      <c r="D298" s="129" t="s">
        <v>157</v>
      </c>
      <c r="E298" s="130" t="s">
        <v>421</v>
      </c>
      <c r="F298" s="131" t="s">
        <v>422</v>
      </c>
      <c r="G298" s="132" t="s">
        <v>171</v>
      </c>
      <c r="H298" s="133">
        <v>31.01</v>
      </c>
      <c r="I298" s="134"/>
      <c r="J298" s="135">
        <f>ROUND(I298*H298,2)</f>
        <v>0</v>
      </c>
      <c r="K298" s="131" t="s">
        <v>161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5.8999999999999997E-2</v>
      </c>
      <c r="T298" s="138">
        <f>S298*H298</f>
        <v>1.82959</v>
      </c>
      <c r="U298" s="329" t="s">
        <v>19</v>
      </c>
      <c r="V298" s="1" t="str">
        <f t="shared" ref="V298:V361" si="3">IF(U298="investice",J298,"")</f>
        <v/>
      </c>
      <c r="AR298" s="140" t="s">
        <v>162</v>
      </c>
      <c r="AT298" s="140" t="s">
        <v>157</v>
      </c>
      <c r="AU298" s="140" t="s">
        <v>88</v>
      </c>
      <c r="AY298" s="18" t="s">
        <v>154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162</v>
      </c>
      <c r="BM298" s="140" t="s">
        <v>423</v>
      </c>
    </row>
    <row r="299" spans="2:65" s="1" customFormat="1" ht="11.25" x14ac:dyDescent="0.2">
      <c r="B299" s="33"/>
      <c r="D299" s="142" t="s">
        <v>164</v>
      </c>
      <c r="F299" s="143" t="s">
        <v>424</v>
      </c>
      <c r="I299" s="144"/>
      <c r="L299" s="33"/>
      <c r="M299" s="145"/>
      <c r="U299" s="330"/>
      <c r="V299" s="1" t="str">
        <f t="shared" si="3"/>
        <v/>
      </c>
      <c r="AT299" s="18" t="s">
        <v>164</v>
      </c>
      <c r="AU299" s="18" t="s">
        <v>88</v>
      </c>
    </row>
    <row r="300" spans="2:65" s="14" customFormat="1" ht="11.25" x14ac:dyDescent="0.2">
      <c r="B300" s="159"/>
      <c r="D300" s="147" t="s">
        <v>166</v>
      </c>
      <c r="E300" s="160" t="s">
        <v>19</v>
      </c>
      <c r="F300" s="161" t="s">
        <v>357</v>
      </c>
      <c r="H300" s="160" t="s">
        <v>19</v>
      </c>
      <c r="I300" s="162"/>
      <c r="L300" s="159"/>
      <c r="M300" s="163"/>
      <c r="U300" s="333"/>
      <c r="V300" s="1" t="str">
        <f t="shared" si="3"/>
        <v/>
      </c>
      <c r="AT300" s="160" t="s">
        <v>166</v>
      </c>
      <c r="AU300" s="160" t="s">
        <v>88</v>
      </c>
      <c r="AV300" s="14" t="s">
        <v>82</v>
      </c>
      <c r="AW300" s="14" t="s">
        <v>36</v>
      </c>
      <c r="AX300" s="14" t="s">
        <v>75</v>
      </c>
      <c r="AY300" s="160" t="s">
        <v>154</v>
      </c>
    </row>
    <row r="301" spans="2:65" s="12" customFormat="1" ht="11.25" x14ac:dyDescent="0.2">
      <c r="B301" s="146"/>
      <c r="D301" s="147" t="s">
        <v>166</v>
      </c>
      <c r="E301" s="148" t="s">
        <v>19</v>
      </c>
      <c r="F301" s="149" t="s">
        <v>425</v>
      </c>
      <c r="H301" s="150">
        <v>11.3</v>
      </c>
      <c r="I301" s="151"/>
      <c r="L301" s="146"/>
      <c r="M301" s="152"/>
      <c r="U301" s="331"/>
      <c r="V301" s="1" t="str">
        <f t="shared" si="3"/>
        <v/>
      </c>
      <c r="AT301" s="148" t="s">
        <v>166</v>
      </c>
      <c r="AU301" s="148" t="s">
        <v>88</v>
      </c>
      <c r="AV301" s="12" t="s">
        <v>88</v>
      </c>
      <c r="AW301" s="12" t="s">
        <v>36</v>
      </c>
      <c r="AX301" s="12" t="s">
        <v>75</v>
      </c>
      <c r="AY301" s="148" t="s">
        <v>154</v>
      </c>
    </row>
    <row r="302" spans="2:65" s="12" customFormat="1" ht="11.25" x14ac:dyDescent="0.2">
      <c r="B302" s="146"/>
      <c r="D302" s="147" t="s">
        <v>166</v>
      </c>
      <c r="E302" s="148" t="s">
        <v>19</v>
      </c>
      <c r="F302" s="149" t="s">
        <v>426</v>
      </c>
      <c r="H302" s="150">
        <v>1.97</v>
      </c>
      <c r="I302" s="151"/>
      <c r="L302" s="146"/>
      <c r="M302" s="152"/>
      <c r="U302" s="331"/>
      <c r="V302" s="1" t="str">
        <f t="shared" si="3"/>
        <v/>
      </c>
      <c r="AT302" s="148" t="s">
        <v>166</v>
      </c>
      <c r="AU302" s="148" t="s">
        <v>88</v>
      </c>
      <c r="AV302" s="12" t="s">
        <v>88</v>
      </c>
      <c r="AW302" s="12" t="s">
        <v>36</v>
      </c>
      <c r="AX302" s="12" t="s">
        <v>75</v>
      </c>
      <c r="AY302" s="148" t="s">
        <v>154</v>
      </c>
    </row>
    <row r="303" spans="2:65" s="12" customFormat="1" ht="11.25" x14ac:dyDescent="0.2">
      <c r="B303" s="146"/>
      <c r="D303" s="147" t="s">
        <v>166</v>
      </c>
      <c r="E303" s="148" t="s">
        <v>19</v>
      </c>
      <c r="F303" s="149" t="s">
        <v>419</v>
      </c>
      <c r="H303" s="150">
        <v>6.17</v>
      </c>
      <c r="I303" s="151"/>
      <c r="L303" s="146"/>
      <c r="M303" s="152"/>
      <c r="U303" s="331"/>
      <c r="V303" s="1" t="str">
        <f t="shared" si="3"/>
        <v/>
      </c>
      <c r="AT303" s="148" t="s">
        <v>166</v>
      </c>
      <c r="AU303" s="148" t="s">
        <v>88</v>
      </c>
      <c r="AV303" s="12" t="s">
        <v>88</v>
      </c>
      <c r="AW303" s="12" t="s">
        <v>36</v>
      </c>
      <c r="AX303" s="12" t="s">
        <v>75</v>
      </c>
      <c r="AY303" s="148" t="s">
        <v>154</v>
      </c>
    </row>
    <row r="304" spans="2:65" s="12" customFormat="1" ht="11.25" x14ac:dyDescent="0.2">
      <c r="B304" s="146"/>
      <c r="D304" s="147" t="s">
        <v>166</v>
      </c>
      <c r="E304" s="148" t="s">
        <v>19</v>
      </c>
      <c r="F304" s="149" t="s">
        <v>427</v>
      </c>
      <c r="H304" s="150">
        <v>11.57</v>
      </c>
      <c r="I304" s="151"/>
      <c r="L304" s="146"/>
      <c r="M304" s="152"/>
      <c r="U304" s="331"/>
      <c r="V304" s="1" t="str">
        <f t="shared" si="3"/>
        <v/>
      </c>
      <c r="AT304" s="148" t="s">
        <v>166</v>
      </c>
      <c r="AU304" s="148" t="s">
        <v>88</v>
      </c>
      <c r="AV304" s="12" t="s">
        <v>88</v>
      </c>
      <c r="AW304" s="12" t="s">
        <v>36</v>
      </c>
      <c r="AX304" s="12" t="s">
        <v>75</v>
      </c>
      <c r="AY304" s="148" t="s">
        <v>154</v>
      </c>
    </row>
    <row r="305" spans="2:65" s="13" customFormat="1" ht="11.25" x14ac:dyDescent="0.2">
      <c r="B305" s="153"/>
      <c r="D305" s="147" t="s">
        <v>166</v>
      </c>
      <c r="E305" s="154" t="s">
        <v>19</v>
      </c>
      <c r="F305" s="155" t="s">
        <v>168</v>
      </c>
      <c r="H305" s="156">
        <v>31.01</v>
      </c>
      <c r="I305" s="157"/>
      <c r="L305" s="153"/>
      <c r="M305" s="158"/>
      <c r="U305" s="332"/>
      <c r="V305" s="1" t="str">
        <f t="shared" si="3"/>
        <v/>
      </c>
      <c r="AT305" s="154" t="s">
        <v>166</v>
      </c>
      <c r="AU305" s="154" t="s">
        <v>88</v>
      </c>
      <c r="AV305" s="13" t="s">
        <v>162</v>
      </c>
      <c r="AW305" s="13" t="s">
        <v>36</v>
      </c>
      <c r="AX305" s="13" t="s">
        <v>82</v>
      </c>
      <c r="AY305" s="154" t="s">
        <v>154</v>
      </c>
    </row>
    <row r="306" spans="2:65" s="1" customFormat="1" ht="16.5" customHeight="1" x14ac:dyDescent="0.2">
      <c r="B306" s="33"/>
      <c r="C306" s="129" t="s">
        <v>428</v>
      </c>
      <c r="D306" s="129" t="s">
        <v>157</v>
      </c>
      <c r="E306" s="130" t="s">
        <v>429</v>
      </c>
      <c r="F306" s="131" t="s">
        <v>430</v>
      </c>
      <c r="G306" s="132" t="s">
        <v>171</v>
      </c>
      <c r="H306" s="133">
        <v>33.130000000000003</v>
      </c>
      <c r="I306" s="134"/>
      <c r="J306" s="135">
        <f>ROUND(I306*H306,2)</f>
        <v>0</v>
      </c>
      <c r="K306" s="131" t="s">
        <v>19</v>
      </c>
      <c r="L306" s="33"/>
      <c r="M306" s="136" t="s">
        <v>19</v>
      </c>
      <c r="N306" s="137" t="s">
        <v>47</v>
      </c>
      <c r="P306" s="138">
        <f>O306*H306</f>
        <v>0</v>
      </c>
      <c r="Q306" s="138">
        <v>0</v>
      </c>
      <c r="R306" s="138">
        <f>Q306*H306</f>
        <v>0</v>
      </c>
      <c r="S306" s="138">
        <v>0.09</v>
      </c>
      <c r="T306" s="138">
        <f>S306*H306</f>
        <v>2.9817</v>
      </c>
      <c r="U306" s="329" t="s">
        <v>19</v>
      </c>
      <c r="V306" s="1" t="str">
        <f t="shared" si="3"/>
        <v/>
      </c>
      <c r="AR306" s="140" t="s">
        <v>162</v>
      </c>
      <c r="AT306" s="140" t="s">
        <v>157</v>
      </c>
      <c r="AU306" s="140" t="s">
        <v>88</v>
      </c>
      <c r="AY306" s="18" t="s">
        <v>154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8" t="s">
        <v>88</v>
      </c>
      <c r="BK306" s="141">
        <f>ROUND(I306*H306,2)</f>
        <v>0</v>
      </c>
      <c r="BL306" s="18" t="s">
        <v>162</v>
      </c>
      <c r="BM306" s="140" t="s">
        <v>431</v>
      </c>
    </row>
    <row r="307" spans="2:65" s="14" customFormat="1" ht="11.25" x14ac:dyDescent="0.2">
      <c r="B307" s="159"/>
      <c r="D307" s="147" t="s">
        <v>166</v>
      </c>
      <c r="E307" s="160" t="s">
        <v>19</v>
      </c>
      <c r="F307" s="161" t="s">
        <v>357</v>
      </c>
      <c r="H307" s="160" t="s">
        <v>19</v>
      </c>
      <c r="I307" s="162"/>
      <c r="L307" s="159"/>
      <c r="M307" s="163"/>
      <c r="U307" s="333"/>
      <c r="V307" s="1" t="str">
        <f t="shared" si="3"/>
        <v/>
      </c>
      <c r="AT307" s="160" t="s">
        <v>166</v>
      </c>
      <c r="AU307" s="160" t="s">
        <v>88</v>
      </c>
      <c r="AV307" s="14" t="s">
        <v>82</v>
      </c>
      <c r="AW307" s="14" t="s">
        <v>36</v>
      </c>
      <c r="AX307" s="14" t="s">
        <v>75</v>
      </c>
      <c r="AY307" s="160" t="s">
        <v>154</v>
      </c>
    </row>
    <row r="308" spans="2:65" s="12" customFormat="1" ht="11.25" x14ac:dyDescent="0.2">
      <c r="B308" s="146"/>
      <c r="D308" s="147" t="s">
        <v>166</v>
      </c>
      <c r="E308" s="148" t="s">
        <v>19</v>
      </c>
      <c r="F308" s="149" t="s">
        <v>425</v>
      </c>
      <c r="H308" s="150">
        <v>11.3</v>
      </c>
      <c r="I308" s="151"/>
      <c r="L308" s="146"/>
      <c r="M308" s="152"/>
      <c r="U308" s="331"/>
      <c r="V308" s="1" t="str">
        <f t="shared" si="3"/>
        <v/>
      </c>
      <c r="AT308" s="148" t="s">
        <v>166</v>
      </c>
      <c r="AU308" s="148" t="s">
        <v>88</v>
      </c>
      <c r="AV308" s="12" t="s">
        <v>88</v>
      </c>
      <c r="AW308" s="12" t="s">
        <v>36</v>
      </c>
      <c r="AX308" s="12" t="s">
        <v>75</v>
      </c>
      <c r="AY308" s="148" t="s">
        <v>154</v>
      </c>
    </row>
    <row r="309" spans="2:65" s="12" customFormat="1" ht="11.25" x14ac:dyDescent="0.2">
      <c r="B309" s="146"/>
      <c r="D309" s="147" t="s">
        <v>166</v>
      </c>
      <c r="E309" s="148" t="s">
        <v>19</v>
      </c>
      <c r="F309" s="149" t="s">
        <v>418</v>
      </c>
      <c r="H309" s="150">
        <v>2.12</v>
      </c>
      <c r="I309" s="151"/>
      <c r="L309" s="146"/>
      <c r="M309" s="152"/>
      <c r="U309" s="331"/>
      <c r="V309" s="1" t="str">
        <f t="shared" si="3"/>
        <v/>
      </c>
      <c r="AT309" s="148" t="s">
        <v>166</v>
      </c>
      <c r="AU309" s="148" t="s">
        <v>88</v>
      </c>
      <c r="AV309" s="12" t="s">
        <v>88</v>
      </c>
      <c r="AW309" s="12" t="s">
        <v>36</v>
      </c>
      <c r="AX309" s="12" t="s">
        <v>75</v>
      </c>
      <c r="AY309" s="148" t="s">
        <v>154</v>
      </c>
    </row>
    <row r="310" spans="2:65" s="12" customFormat="1" ht="11.25" x14ac:dyDescent="0.2">
      <c r="B310" s="146"/>
      <c r="D310" s="147" t="s">
        <v>166</v>
      </c>
      <c r="E310" s="148" t="s">
        <v>19</v>
      </c>
      <c r="F310" s="149" t="s">
        <v>426</v>
      </c>
      <c r="H310" s="150">
        <v>1.97</v>
      </c>
      <c r="I310" s="151"/>
      <c r="L310" s="146"/>
      <c r="M310" s="152"/>
      <c r="U310" s="331"/>
      <c r="V310" s="1" t="str">
        <f t="shared" si="3"/>
        <v/>
      </c>
      <c r="AT310" s="148" t="s">
        <v>166</v>
      </c>
      <c r="AU310" s="148" t="s">
        <v>88</v>
      </c>
      <c r="AV310" s="12" t="s">
        <v>88</v>
      </c>
      <c r="AW310" s="12" t="s">
        <v>36</v>
      </c>
      <c r="AX310" s="12" t="s">
        <v>75</v>
      </c>
      <c r="AY310" s="148" t="s">
        <v>154</v>
      </c>
    </row>
    <row r="311" spans="2:65" s="12" customFormat="1" ht="11.25" x14ac:dyDescent="0.2">
      <c r="B311" s="146"/>
      <c r="D311" s="147" t="s">
        <v>166</v>
      </c>
      <c r="E311" s="148" t="s">
        <v>19</v>
      </c>
      <c r="F311" s="149" t="s">
        <v>419</v>
      </c>
      <c r="H311" s="150">
        <v>6.17</v>
      </c>
      <c r="I311" s="151"/>
      <c r="L311" s="146"/>
      <c r="M311" s="152"/>
      <c r="U311" s="331"/>
      <c r="V311" s="1" t="str">
        <f t="shared" si="3"/>
        <v/>
      </c>
      <c r="AT311" s="148" t="s">
        <v>166</v>
      </c>
      <c r="AU311" s="148" t="s">
        <v>88</v>
      </c>
      <c r="AV311" s="12" t="s">
        <v>88</v>
      </c>
      <c r="AW311" s="12" t="s">
        <v>36</v>
      </c>
      <c r="AX311" s="12" t="s">
        <v>75</v>
      </c>
      <c r="AY311" s="148" t="s">
        <v>154</v>
      </c>
    </row>
    <row r="312" spans="2:65" s="12" customFormat="1" ht="11.25" x14ac:dyDescent="0.2">
      <c r="B312" s="146"/>
      <c r="D312" s="147" t="s">
        <v>166</v>
      </c>
      <c r="E312" s="148" t="s">
        <v>19</v>
      </c>
      <c r="F312" s="149" t="s">
        <v>427</v>
      </c>
      <c r="H312" s="150">
        <v>11.57</v>
      </c>
      <c r="I312" s="151"/>
      <c r="L312" s="146"/>
      <c r="M312" s="152"/>
      <c r="U312" s="331"/>
      <c r="V312" s="1" t="str">
        <f t="shared" si="3"/>
        <v/>
      </c>
      <c r="AT312" s="148" t="s">
        <v>166</v>
      </c>
      <c r="AU312" s="148" t="s">
        <v>88</v>
      </c>
      <c r="AV312" s="12" t="s">
        <v>88</v>
      </c>
      <c r="AW312" s="12" t="s">
        <v>36</v>
      </c>
      <c r="AX312" s="12" t="s">
        <v>75</v>
      </c>
      <c r="AY312" s="148" t="s">
        <v>154</v>
      </c>
    </row>
    <row r="313" spans="2:65" s="13" customFormat="1" ht="11.25" x14ac:dyDescent="0.2">
      <c r="B313" s="153"/>
      <c r="D313" s="147" t="s">
        <v>166</v>
      </c>
      <c r="E313" s="154" t="s">
        <v>19</v>
      </c>
      <c r="F313" s="155" t="s">
        <v>168</v>
      </c>
      <c r="H313" s="156">
        <v>33.130000000000003</v>
      </c>
      <c r="I313" s="157"/>
      <c r="L313" s="153"/>
      <c r="M313" s="158"/>
      <c r="U313" s="332"/>
      <c r="V313" s="1" t="str">
        <f t="shared" si="3"/>
        <v/>
      </c>
      <c r="AT313" s="154" t="s">
        <v>166</v>
      </c>
      <c r="AU313" s="154" t="s">
        <v>88</v>
      </c>
      <c r="AV313" s="13" t="s">
        <v>162</v>
      </c>
      <c r="AW313" s="13" t="s">
        <v>36</v>
      </c>
      <c r="AX313" s="13" t="s">
        <v>82</v>
      </c>
      <c r="AY313" s="154" t="s">
        <v>154</v>
      </c>
    </row>
    <row r="314" spans="2:65" s="1" customFormat="1" ht="21.75" customHeight="1" x14ac:dyDescent="0.2">
      <c r="B314" s="33"/>
      <c r="C314" s="129" t="s">
        <v>432</v>
      </c>
      <c r="D314" s="129" t="s">
        <v>157</v>
      </c>
      <c r="E314" s="130" t="s">
        <v>433</v>
      </c>
      <c r="F314" s="131" t="s">
        <v>434</v>
      </c>
      <c r="G314" s="132" t="s">
        <v>160</v>
      </c>
      <c r="H314" s="133">
        <v>0.39100000000000001</v>
      </c>
      <c r="I314" s="134"/>
      <c r="J314" s="135">
        <f>ROUND(I314*H314,2)</f>
        <v>0</v>
      </c>
      <c r="K314" s="131" t="s">
        <v>161</v>
      </c>
      <c r="L314" s="33"/>
      <c r="M314" s="136" t="s">
        <v>19</v>
      </c>
      <c r="N314" s="137" t="s">
        <v>47</v>
      </c>
      <c r="P314" s="138">
        <f>O314*H314</f>
        <v>0</v>
      </c>
      <c r="Q314" s="138">
        <v>0</v>
      </c>
      <c r="R314" s="138">
        <f>Q314*H314</f>
        <v>0</v>
      </c>
      <c r="S314" s="138">
        <v>1.4</v>
      </c>
      <c r="T314" s="138">
        <f>S314*H314</f>
        <v>0.5474</v>
      </c>
      <c r="U314" s="329" t="s">
        <v>19</v>
      </c>
      <c r="V314" s="1" t="str">
        <f t="shared" si="3"/>
        <v/>
      </c>
      <c r="AR314" s="140" t="s">
        <v>162</v>
      </c>
      <c r="AT314" s="140" t="s">
        <v>157</v>
      </c>
      <c r="AU314" s="140" t="s">
        <v>88</v>
      </c>
      <c r="AY314" s="18" t="s">
        <v>154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8" t="s">
        <v>88</v>
      </c>
      <c r="BK314" s="141">
        <f>ROUND(I314*H314,2)</f>
        <v>0</v>
      </c>
      <c r="BL314" s="18" t="s">
        <v>162</v>
      </c>
      <c r="BM314" s="140" t="s">
        <v>435</v>
      </c>
    </row>
    <row r="315" spans="2:65" s="1" customFormat="1" ht="11.25" x14ac:dyDescent="0.2">
      <c r="B315" s="33"/>
      <c r="D315" s="142" t="s">
        <v>164</v>
      </c>
      <c r="F315" s="143" t="s">
        <v>436</v>
      </c>
      <c r="I315" s="144"/>
      <c r="L315" s="33"/>
      <c r="M315" s="145"/>
      <c r="U315" s="330"/>
      <c r="V315" s="1" t="str">
        <f t="shared" si="3"/>
        <v/>
      </c>
      <c r="AT315" s="18" t="s">
        <v>164</v>
      </c>
      <c r="AU315" s="18" t="s">
        <v>88</v>
      </c>
    </row>
    <row r="316" spans="2:65" s="14" customFormat="1" ht="11.25" x14ac:dyDescent="0.2">
      <c r="B316" s="159"/>
      <c r="D316" s="147" t="s">
        <v>166</v>
      </c>
      <c r="E316" s="160" t="s">
        <v>19</v>
      </c>
      <c r="F316" s="161" t="s">
        <v>437</v>
      </c>
      <c r="H316" s="160" t="s">
        <v>19</v>
      </c>
      <c r="I316" s="162"/>
      <c r="L316" s="159"/>
      <c r="M316" s="163"/>
      <c r="U316" s="333"/>
      <c r="V316" s="1" t="str">
        <f t="shared" si="3"/>
        <v/>
      </c>
      <c r="AT316" s="160" t="s">
        <v>166</v>
      </c>
      <c r="AU316" s="160" t="s">
        <v>88</v>
      </c>
      <c r="AV316" s="14" t="s">
        <v>82</v>
      </c>
      <c r="AW316" s="14" t="s">
        <v>36</v>
      </c>
      <c r="AX316" s="14" t="s">
        <v>75</v>
      </c>
      <c r="AY316" s="160" t="s">
        <v>154</v>
      </c>
    </row>
    <row r="317" spans="2:65" s="12" customFormat="1" ht="11.25" x14ac:dyDescent="0.2">
      <c r="B317" s="146"/>
      <c r="D317" s="147" t="s">
        <v>166</v>
      </c>
      <c r="E317" s="148" t="s">
        <v>19</v>
      </c>
      <c r="F317" s="149" t="s">
        <v>438</v>
      </c>
      <c r="H317" s="150">
        <v>7.9000000000000001E-2</v>
      </c>
      <c r="I317" s="151"/>
      <c r="L317" s="146"/>
      <c r="M317" s="152"/>
      <c r="U317" s="331"/>
      <c r="V317" s="1" t="str">
        <f t="shared" si="3"/>
        <v/>
      </c>
      <c r="AT317" s="148" t="s">
        <v>166</v>
      </c>
      <c r="AU317" s="148" t="s">
        <v>88</v>
      </c>
      <c r="AV317" s="12" t="s">
        <v>88</v>
      </c>
      <c r="AW317" s="12" t="s">
        <v>36</v>
      </c>
      <c r="AX317" s="12" t="s">
        <v>75</v>
      </c>
      <c r="AY317" s="148" t="s">
        <v>154</v>
      </c>
    </row>
    <row r="318" spans="2:65" s="12" customFormat="1" ht="11.25" x14ac:dyDescent="0.2">
      <c r="B318" s="146"/>
      <c r="D318" s="147" t="s">
        <v>166</v>
      </c>
      <c r="E318" s="148" t="s">
        <v>19</v>
      </c>
      <c r="F318" s="149" t="s">
        <v>439</v>
      </c>
      <c r="H318" s="150">
        <v>2.9000000000000001E-2</v>
      </c>
      <c r="I318" s="151"/>
      <c r="L318" s="146"/>
      <c r="M318" s="152"/>
      <c r="U318" s="331"/>
      <c r="V318" s="1" t="str">
        <f t="shared" si="3"/>
        <v/>
      </c>
      <c r="AT318" s="148" t="s">
        <v>166</v>
      </c>
      <c r="AU318" s="148" t="s">
        <v>88</v>
      </c>
      <c r="AV318" s="12" t="s">
        <v>88</v>
      </c>
      <c r="AW318" s="12" t="s">
        <v>36</v>
      </c>
      <c r="AX318" s="12" t="s">
        <v>75</v>
      </c>
      <c r="AY318" s="148" t="s">
        <v>154</v>
      </c>
    </row>
    <row r="319" spans="2:65" s="12" customFormat="1" ht="11.25" x14ac:dyDescent="0.2">
      <c r="B319" s="146"/>
      <c r="D319" s="147" t="s">
        <v>166</v>
      </c>
      <c r="E319" s="148" t="s">
        <v>19</v>
      </c>
      <c r="F319" s="149" t="s">
        <v>440</v>
      </c>
      <c r="H319" s="150">
        <v>2.8000000000000001E-2</v>
      </c>
      <c r="I319" s="151"/>
      <c r="L319" s="146"/>
      <c r="M319" s="152"/>
      <c r="U319" s="331"/>
      <c r="V319" s="1" t="str">
        <f t="shared" si="3"/>
        <v/>
      </c>
      <c r="AT319" s="148" t="s">
        <v>166</v>
      </c>
      <c r="AU319" s="148" t="s">
        <v>88</v>
      </c>
      <c r="AV319" s="12" t="s">
        <v>88</v>
      </c>
      <c r="AW319" s="12" t="s">
        <v>36</v>
      </c>
      <c r="AX319" s="12" t="s">
        <v>75</v>
      </c>
      <c r="AY319" s="148" t="s">
        <v>154</v>
      </c>
    </row>
    <row r="320" spans="2:65" s="12" customFormat="1" ht="11.25" x14ac:dyDescent="0.2">
      <c r="B320" s="146"/>
      <c r="D320" s="147" t="s">
        <v>166</v>
      </c>
      <c r="E320" s="148" t="s">
        <v>19</v>
      </c>
      <c r="F320" s="149" t="s">
        <v>441</v>
      </c>
      <c r="H320" s="150">
        <v>8.5999999999999993E-2</v>
      </c>
      <c r="I320" s="151"/>
      <c r="L320" s="146"/>
      <c r="M320" s="152"/>
      <c r="U320" s="331"/>
      <c r="V320" s="1" t="str">
        <f t="shared" si="3"/>
        <v/>
      </c>
      <c r="AT320" s="148" t="s">
        <v>166</v>
      </c>
      <c r="AU320" s="148" t="s">
        <v>88</v>
      </c>
      <c r="AV320" s="12" t="s">
        <v>88</v>
      </c>
      <c r="AW320" s="12" t="s">
        <v>36</v>
      </c>
      <c r="AX320" s="12" t="s">
        <v>75</v>
      </c>
      <c r="AY320" s="148" t="s">
        <v>154</v>
      </c>
    </row>
    <row r="321" spans="2:65" s="12" customFormat="1" ht="11.25" x14ac:dyDescent="0.2">
      <c r="B321" s="146"/>
      <c r="D321" s="147" t="s">
        <v>166</v>
      </c>
      <c r="E321" s="148" t="s">
        <v>19</v>
      </c>
      <c r="F321" s="149" t="s">
        <v>442</v>
      </c>
      <c r="H321" s="150">
        <v>0.16900000000000001</v>
      </c>
      <c r="I321" s="151"/>
      <c r="L321" s="146"/>
      <c r="M321" s="152"/>
      <c r="U321" s="331"/>
      <c r="V321" s="1" t="str">
        <f t="shared" si="3"/>
        <v/>
      </c>
      <c r="AT321" s="148" t="s">
        <v>166</v>
      </c>
      <c r="AU321" s="148" t="s">
        <v>88</v>
      </c>
      <c r="AV321" s="12" t="s">
        <v>88</v>
      </c>
      <c r="AW321" s="12" t="s">
        <v>36</v>
      </c>
      <c r="AX321" s="12" t="s">
        <v>75</v>
      </c>
      <c r="AY321" s="148" t="s">
        <v>154</v>
      </c>
    </row>
    <row r="322" spans="2:65" s="13" customFormat="1" ht="11.25" x14ac:dyDescent="0.2">
      <c r="B322" s="153"/>
      <c r="D322" s="147" t="s">
        <v>166</v>
      </c>
      <c r="E322" s="154" t="s">
        <v>19</v>
      </c>
      <c r="F322" s="155" t="s">
        <v>168</v>
      </c>
      <c r="H322" s="156">
        <v>0.39100000000000001</v>
      </c>
      <c r="I322" s="157"/>
      <c r="L322" s="153"/>
      <c r="M322" s="158"/>
      <c r="U322" s="332"/>
      <c r="V322" s="1" t="str">
        <f t="shared" si="3"/>
        <v/>
      </c>
      <c r="AT322" s="154" t="s">
        <v>166</v>
      </c>
      <c r="AU322" s="154" t="s">
        <v>88</v>
      </c>
      <c r="AV322" s="13" t="s">
        <v>162</v>
      </c>
      <c r="AW322" s="13" t="s">
        <v>36</v>
      </c>
      <c r="AX322" s="13" t="s">
        <v>82</v>
      </c>
      <c r="AY322" s="154" t="s">
        <v>154</v>
      </c>
    </row>
    <row r="323" spans="2:65" s="1" customFormat="1" ht="24.2" customHeight="1" x14ac:dyDescent="0.2">
      <c r="B323" s="33"/>
      <c r="C323" s="129" t="s">
        <v>443</v>
      </c>
      <c r="D323" s="129" t="s">
        <v>157</v>
      </c>
      <c r="E323" s="130" t="s">
        <v>444</v>
      </c>
      <c r="F323" s="131" t="s">
        <v>445</v>
      </c>
      <c r="G323" s="132" t="s">
        <v>171</v>
      </c>
      <c r="H323" s="133">
        <v>33.61</v>
      </c>
      <c r="I323" s="134"/>
      <c r="J323" s="135">
        <f>ROUND(I323*H323,2)</f>
        <v>0</v>
      </c>
      <c r="K323" s="131" t="s">
        <v>19</v>
      </c>
      <c r="L323" s="33"/>
      <c r="M323" s="136" t="s">
        <v>19</v>
      </c>
      <c r="N323" s="137" t="s">
        <v>47</v>
      </c>
      <c r="P323" s="138">
        <f>O323*H323</f>
        <v>0</v>
      </c>
      <c r="Q323" s="138">
        <v>0</v>
      </c>
      <c r="R323" s="138">
        <f>Q323*H323</f>
        <v>0</v>
      </c>
      <c r="S323" s="138">
        <v>0</v>
      </c>
      <c r="T323" s="138">
        <f>S323*H323</f>
        <v>0</v>
      </c>
      <c r="U323" s="329" t="s">
        <v>19</v>
      </c>
      <c r="V323" s="1" t="str">
        <f t="shared" si="3"/>
        <v/>
      </c>
      <c r="AR323" s="140" t="s">
        <v>162</v>
      </c>
      <c r="AT323" s="140" t="s">
        <v>157</v>
      </c>
      <c r="AU323" s="140" t="s">
        <v>88</v>
      </c>
      <c r="AY323" s="18" t="s">
        <v>154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8" t="s">
        <v>88</v>
      </c>
      <c r="BK323" s="141">
        <f>ROUND(I323*H323,2)</f>
        <v>0</v>
      </c>
      <c r="BL323" s="18" t="s">
        <v>162</v>
      </c>
      <c r="BM323" s="140" t="s">
        <v>446</v>
      </c>
    </row>
    <row r="324" spans="2:65" s="12" customFormat="1" ht="11.25" x14ac:dyDescent="0.2">
      <c r="B324" s="146"/>
      <c r="D324" s="147" t="s">
        <v>166</v>
      </c>
      <c r="E324" s="148" t="s">
        <v>19</v>
      </c>
      <c r="F324" s="149" t="s">
        <v>447</v>
      </c>
      <c r="H324" s="150">
        <v>11.3</v>
      </c>
      <c r="I324" s="151"/>
      <c r="L324" s="146"/>
      <c r="M324" s="152"/>
      <c r="U324" s="331"/>
      <c r="V324" s="1" t="str">
        <f t="shared" si="3"/>
        <v/>
      </c>
      <c r="AT324" s="148" t="s">
        <v>166</v>
      </c>
      <c r="AU324" s="148" t="s">
        <v>88</v>
      </c>
      <c r="AV324" s="12" t="s">
        <v>88</v>
      </c>
      <c r="AW324" s="12" t="s">
        <v>36</v>
      </c>
      <c r="AX324" s="12" t="s">
        <v>75</v>
      </c>
      <c r="AY324" s="148" t="s">
        <v>154</v>
      </c>
    </row>
    <row r="325" spans="2:65" s="12" customFormat="1" ht="11.25" x14ac:dyDescent="0.2">
      <c r="B325" s="146"/>
      <c r="D325" s="147" t="s">
        <v>166</v>
      </c>
      <c r="E325" s="148" t="s">
        <v>19</v>
      </c>
      <c r="F325" s="149" t="s">
        <v>448</v>
      </c>
      <c r="H325" s="150">
        <v>2.12</v>
      </c>
      <c r="I325" s="151"/>
      <c r="L325" s="146"/>
      <c r="M325" s="152"/>
      <c r="U325" s="331"/>
      <c r="V325" s="1" t="str">
        <f t="shared" si="3"/>
        <v/>
      </c>
      <c r="AT325" s="148" t="s">
        <v>166</v>
      </c>
      <c r="AU325" s="148" t="s">
        <v>88</v>
      </c>
      <c r="AV325" s="12" t="s">
        <v>88</v>
      </c>
      <c r="AW325" s="12" t="s">
        <v>36</v>
      </c>
      <c r="AX325" s="12" t="s">
        <v>75</v>
      </c>
      <c r="AY325" s="148" t="s">
        <v>154</v>
      </c>
    </row>
    <row r="326" spans="2:65" s="12" customFormat="1" ht="11.25" x14ac:dyDescent="0.2">
      <c r="B326" s="146"/>
      <c r="D326" s="147" t="s">
        <v>166</v>
      </c>
      <c r="E326" s="148" t="s">
        <v>19</v>
      </c>
      <c r="F326" s="149" t="s">
        <v>449</v>
      </c>
      <c r="H326" s="150">
        <v>1.97</v>
      </c>
      <c r="I326" s="151"/>
      <c r="L326" s="146"/>
      <c r="M326" s="152"/>
      <c r="U326" s="331"/>
      <c r="V326" s="1" t="str">
        <f t="shared" si="3"/>
        <v/>
      </c>
      <c r="AT326" s="148" t="s">
        <v>166</v>
      </c>
      <c r="AU326" s="148" t="s">
        <v>88</v>
      </c>
      <c r="AV326" s="12" t="s">
        <v>88</v>
      </c>
      <c r="AW326" s="12" t="s">
        <v>36</v>
      </c>
      <c r="AX326" s="12" t="s">
        <v>75</v>
      </c>
      <c r="AY326" s="148" t="s">
        <v>154</v>
      </c>
    </row>
    <row r="327" spans="2:65" s="12" customFormat="1" ht="11.25" x14ac:dyDescent="0.2">
      <c r="B327" s="146"/>
      <c r="D327" s="147" t="s">
        <v>166</v>
      </c>
      <c r="E327" s="148" t="s">
        <v>19</v>
      </c>
      <c r="F327" s="149" t="s">
        <v>450</v>
      </c>
      <c r="H327" s="150">
        <v>6.17</v>
      </c>
      <c r="I327" s="151"/>
      <c r="L327" s="146"/>
      <c r="M327" s="152"/>
      <c r="U327" s="331"/>
      <c r="V327" s="1" t="str">
        <f t="shared" si="3"/>
        <v/>
      </c>
      <c r="AT327" s="148" t="s">
        <v>166</v>
      </c>
      <c r="AU327" s="148" t="s">
        <v>88</v>
      </c>
      <c r="AV327" s="12" t="s">
        <v>88</v>
      </c>
      <c r="AW327" s="12" t="s">
        <v>36</v>
      </c>
      <c r="AX327" s="12" t="s">
        <v>75</v>
      </c>
      <c r="AY327" s="148" t="s">
        <v>154</v>
      </c>
    </row>
    <row r="328" spans="2:65" s="12" customFormat="1" ht="11.25" x14ac:dyDescent="0.2">
      <c r="B328" s="146"/>
      <c r="D328" s="147" t="s">
        <v>166</v>
      </c>
      <c r="E328" s="148" t="s">
        <v>19</v>
      </c>
      <c r="F328" s="149" t="s">
        <v>451</v>
      </c>
      <c r="H328" s="150">
        <v>12.05</v>
      </c>
      <c r="I328" s="151"/>
      <c r="L328" s="146"/>
      <c r="M328" s="152"/>
      <c r="U328" s="331"/>
      <c r="V328" s="1" t="str">
        <f t="shared" si="3"/>
        <v/>
      </c>
      <c r="AT328" s="148" t="s">
        <v>166</v>
      </c>
      <c r="AU328" s="148" t="s">
        <v>88</v>
      </c>
      <c r="AV328" s="12" t="s">
        <v>88</v>
      </c>
      <c r="AW328" s="12" t="s">
        <v>36</v>
      </c>
      <c r="AX328" s="12" t="s">
        <v>75</v>
      </c>
      <c r="AY328" s="148" t="s">
        <v>154</v>
      </c>
    </row>
    <row r="329" spans="2:65" s="13" customFormat="1" ht="11.25" x14ac:dyDescent="0.2">
      <c r="B329" s="153"/>
      <c r="D329" s="147" t="s">
        <v>166</v>
      </c>
      <c r="E329" s="154" t="s">
        <v>19</v>
      </c>
      <c r="F329" s="155" t="s">
        <v>168</v>
      </c>
      <c r="H329" s="156">
        <v>33.61</v>
      </c>
      <c r="I329" s="157"/>
      <c r="L329" s="153"/>
      <c r="M329" s="158"/>
      <c r="U329" s="332"/>
      <c r="V329" s="1" t="str">
        <f t="shared" si="3"/>
        <v/>
      </c>
      <c r="AT329" s="154" t="s">
        <v>166</v>
      </c>
      <c r="AU329" s="154" t="s">
        <v>88</v>
      </c>
      <c r="AV329" s="13" t="s">
        <v>162</v>
      </c>
      <c r="AW329" s="13" t="s">
        <v>36</v>
      </c>
      <c r="AX329" s="13" t="s">
        <v>82</v>
      </c>
      <c r="AY329" s="154" t="s">
        <v>154</v>
      </c>
    </row>
    <row r="330" spans="2:65" s="1" customFormat="1" ht="24.2" customHeight="1" x14ac:dyDescent="0.2">
      <c r="B330" s="33"/>
      <c r="C330" s="129" t="s">
        <v>452</v>
      </c>
      <c r="D330" s="129" t="s">
        <v>157</v>
      </c>
      <c r="E330" s="130" t="s">
        <v>453</v>
      </c>
      <c r="F330" s="131" t="s">
        <v>454</v>
      </c>
      <c r="G330" s="132" t="s">
        <v>171</v>
      </c>
      <c r="H330" s="133">
        <v>114.22</v>
      </c>
      <c r="I330" s="134"/>
      <c r="J330" s="135">
        <f>ROUND(I330*H330,2)</f>
        <v>0</v>
      </c>
      <c r="K330" s="131" t="s">
        <v>161</v>
      </c>
      <c r="L330" s="33"/>
      <c r="M330" s="136" t="s">
        <v>19</v>
      </c>
      <c r="N330" s="137" t="s">
        <v>47</v>
      </c>
      <c r="P330" s="138">
        <f>O330*H330</f>
        <v>0</v>
      </c>
      <c r="Q330" s="138">
        <v>4.0000000000000003E-5</v>
      </c>
      <c r="R330" s="138">
        <f>Q330*H330</f>
        <v>4.5688000000000005E-3</v>
      </c>
      <c r="S330" s="138">
        <v>0</v>
      </c>
      <c r="T330" s="138">
        <f>S330*H330</f>
        <v>0</v>
      </c>
      <c r="U330" s="329" t="s">
        <v>19</v>
      </c>
      <c r="V330" s="1" t="str">
        <f t="shared" si="3"/>
        <v/>
      </c>
      <c r="AR330" s="140" t="s">
        <v>162</v>
      </c>
      <c r="AT330" s="140" t="s">
        <v>157</v>
      </c>
      <c r="AU330" s="140" t="s">
        <v>88</v>
      </c>
      <c r="AY330" s="18" t="s">
        <v>154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88</v>
      </c>
      <c r="BK330" s="141">
        <f>ROUND(I330*H330,2)</f>
        <v>0</v>
      </c>
      <c r="BL330" s="18" t="s">
        <v>162</v>
      </c>
      <c r="BM330" s="140" t="s">
        <v>455</v>
      </c>
    </row>
    <row r="331" spans="2:65" s="1" customFormat="1" ht="11.25" x14ac:dyDescent="0.2">
      <c r="B331" s="33"/>
      <c r="D331" s="142" t="s">
        <v>164</v>
      </c>
      <c r="F331" s="143" t="s">
        <v>456</v>
      </c>
      <c r="I331" s="144"/>
      <c r="L331" s="33"/>
      <c r="M331" s="145"/>
      <c r="U331" s="330"/>
      <c r="V331" s="1" t="str">
        <f t="shared" si="3"/>
        <v/>
      </c>
      <c r="AT331" s="18" t="s">
        <v>164</v>
      </c>
      <c r="AU331" s="18" t="s">
        <v>88</v>
      </c>
    </row>
    <row r="332" spans="2:65" s="12" customFormat="1" ht="11.25" x14ac:dyDescent="0.2">
      <c r="B332" s="146"/>
      <c r="D332" s="147" t="s">
        <v>166</v>
      </c>
      <c r="E332" s="148" t="s">
        <v>19</v>
      </c>
      <c r="F332" s="149" t="s">
        <v>299</v>
      </c>
      <c r="H332" s="150">
        <v>84.22</v>
      </c>
      <c r="I332" s="151"/>
      <c r="L332" s="146"/>
      <c r="M332" s="152"/>
      <c r="U332" s="331"/>
      <c r="V332" s="1" t="str">
        <f t="shared" si="3"/>
        <v/>
      </c>
      <c r="AT332" s="148" t="s">
        <v>166</v>
      </c>
      <c r="AU332" s="148" t="s">
        <v>88</v>
      </c>
      <c r="AV332" s="12" t="s">
        <v>88</v>
      </c>
      <c r="AW332" s="12" t="s">
        <v>36</v>
      </c>
      <c r="AX332" s="12" t="s">
        <v>75</v>
      </c>
      <c r="AY332" s="148" t="s">
        <v>154</v>
      </c>
    </row>
    <row r="333" spans="2:65" s="12" customFormat="1" ht="11.25" x14ac:dyDescent="0.2">
      <c r="B333" s="146"/>
      <c r="D333" s="147" t="s">
        <v>166</v>
      </c>
      <c r="E333" s="148" t="s">
        <v>19</v>
      </c>
      <c r="F333" s="149" t="s">
        <v>457</v>
      </c>
      <c r="H333" s="150">
        <v>30</v>
      </c>
      <c r="I333" s="151"/>
      <c r="L333" s="146"/>
      <c r="M333" s="152"/>
      <c r="U333" s="331"/>
      <c r="V333" s="1" t="str">
        <f t="shared" si="3"/>
        <v/>
      </c>
      <c r="AT333" s="148" t="s">
        <v>166</v>
      </c>
      <c r="AU333" s="148" t="s">
        <v>88</v>
      </c>
      <c r="AV333" s="12" t="s">
        <v>88</v>
      </c>
      <c r="AW333" s="12" t="s">
        <v>36</v>
      </c>
      <c r="AX333" s="12" t="s">
        <v>75</v>
      </c>
      <c r="AY333" s="148" t="s">
        <v>154</v>
      </c>
    </row>
    <row r="334" spans="2:65" s="13" customFormat="1" ht="11.25" x14ac:dyDescent="0.2">
      <c r="B334" s="153"/>
      <c r="D334" s="147" t="s">
        <v>166</v>
      </c>
      <c r="E334" s="154" t="s">
        <v>19</v>
      </c>
      <c r="F334" s="155" t="s">
        <v>168</v>
      </c>
      <c r="H334" s="156">
        <v>114.22</v>
      </c>
      <c r="I334" s="157"/>
      <c r="L334" s="153"/>
      <c r="M334" s="158"/>
      <c r="U334" s="332"/>
      <c r="V334" s="1" t="str">
        <f t="shared" si="3"/>
        <v/>
      </c>
      <c r="AT334" s="154" t="s">
        <v>166</v>
      </c>
      <c r="AU334" s="154" t="s">
        <v>88</v>
      </c>
      <c r="AV334" s="13" t="s">
        <v>162</v>
      </c>
      <c r="AW334" s="13" t="s">
        <v>36</v>
      </c>
      <c r="AX334" s="13" t="s">
        <v>82</v>
      </c>
      <c r="AY334" s="154" t="s">
        <v>154</v>
      </c>
    </row>
    <row r="335" spans="2:65" s="1" customFormat="1" ht="16.5" customHeight="1" x14ac:dyDescent="0.2">
      <c r="B335" s="33"/>
      <c r="C335" s="129" t="s">
        <v>458</v>
      </c>
      <c r="D335" s="129" t="s">
        <v>157</v>
      </c>
      <c r="E335" s="130" t="s">
        <v>459</v>
      </c>
      <c r="F335" s="131" t="s">
        <v>460</v>
      </c>
      <c r="G335" s="132" t="s">
        <v>288</v>
      </c>
      <c r="H335" s="133">
        <v>1</v>
      </c>
      <c r="I335" s="134"/>
      <c r="J335" s="135">
        <f>ROUND(I335*H335,2)</f>
        <v>0</v>
      </c>
      <c r="K335" s="131" t="s">
        <v>19</v>
      </c>
      <c r="L335" s="33"/>
      <c r="M335" s="136" t="s">
        <v>19</v>
      </c>
      <c r="N335" s="137" t="s">
        <v>47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8">
        <f>S335*H335</f>
        <v>0</v>
      </c>
      <c r="U335" s="329" t="s">
        <v>19</v>
      </c>
      <c r="V335" s="1" t="str">
        <f t="shared" si="3"/>
        <v/>
      </c>
      <c r="AR335" s="140" t="s">
        <v>162</v>
      </c>
      <c r="AT335" s="140" t="s">
        <v>157</v>
      </c>
      <c r="AU335" s="140" t="s">
        <v>88</v>
      </c>
      <c r="AY335" s="18" t="s">
        <v>154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8" t="s">
        <v>88</v>
      </c>
      <c r="BK335" s="141">
        <f>ROUND(I335*H335,2)</f>
        <v>0</v>
      </c>
      <c r="BL335" s="18" t="s">
        <v>162</v>
      </c>
      <c r="BM335" s="140" t="s">
        <v>461</v>
      </c>
    </row>
    <row r="336" spans="2:65" s="11" customFormat="1" ht="22.9" customHeight="1" x14ac:dyDescent="0.2">
      <c r="B336" s="117"/>
      <c r="D336" s="118" t="s">
        <v>74</v>
      </c>
      <c r="E336" s="127" t="s">
        <v>462</v>
      </c>
      <c r="F336" s="127" t="s">
        <v>463</v>
      </c>
      <c r="I336" s="120"/>
      <c r="J336" s="128">
        <f>BK336</f>
        <v>0</v>
      </c>
      <c r="L336" s="117"/>
      <c r="M336" s="122"/>
      <c r="P336" s="123">
        <f>SUM(P337:P357)</f>
        <v>0</v>
      </c>
      <c r="R336" s="123">
        <f>SUM(R337:R357)</f>
        <v>0</v>
      </c>
      <c r="T336" s="123">
        <f>SUM(T337:T357)</f>
        <v>0</v>
      </c>
      <c r="U336" s="328"/>
      <c r="V336" s="1" t="str">
        <f t="shared" si="3"/>
        <v/>
      </c>
      <c r="AR336" s="118" t="s">
        <v>82</v>
      </c>
      <c r="AT336" s="125" t="s">
        <v>74</v>
      </c>
      <c r="AU336" s="125" t="s">
        <v>82</v>
      </c>
      <c r="AY336" s="118" t="s">
        <v>154</v>
      </c>
      <c r="BK336" s="126">
        <f>SUM(BK337:BK357)</f>
        <v>0</v>
      </c>
    </row>
    <row r="337" spans="2:65" s="1" customFormat="1" ht="24.2" customHeight="1" x14ac:dyDescent="0.2">
      <c r="B337" s="33"/>
      <c r="C337" s="129" t="s">
        <v>464</v>
      </c>
      <c r="D337" s="129" t="s">
        <v>157</v>
      </c>
      <c r="E337" s="130" t="s">
        <v>465</v>
      </c>
      <c r="F337" s="131" t="s">
        <v>466</v>
      </c>
      <c r="G337" s="132" t="s">
        <v>467</v>
      </c>
      <c r="H337" s="133">
        <v>15.568</v>
      </c>
      <c r="I337" s="134"/>
      <c r="J337" s="135">
        <f>ROUND(I337*H337,2)</f>
        <v>0</v>
      </c>
      <c r="K337" s="131" t="s">
        <v>161</v>
      </c>
      <c r="L337" s="33"/>
      <c r="M337" s="136" t="s">
        <v>19</v>
      </c>
      <c r="N337" s="137" t="s">
        <v>47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8">
        <f>S337*H337</f>
        <v>0</v>
      </c>
      <c r="U337" s="329" t="s">
        <v>19</v>
      </c>
      <c r="V337" s="1" t="str">
        <f t="shared" si="3"/>
        <v/>
      </c>
      <c r="AR337" s="140" t="s">
        <v>162</v>
      </c>
      <c r="AT337" s="140" t="s">
        <v>157</v>
      </c>
      <c r="AU337" s="140" t="s">
        <v>88</v>
      </c>
      <c r="AY337" s="18" t="s">
        <v>154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8" t="s">
        <v>88</v>
      </c>
      <c r="BK337" s="141">
        <f>ROUND(I337*H337,2)</f>
        <v>0</v>
      </c>
      <c r="BL337" s="18" t="s">
        <v>162</v>
      </c>
      <c r="BM337" s="140" t="s">
        <v>468</v>
      </c>
    </row>
    <row r="338" spans="2:65" s="1" customFormat="1" ht="11.25" x14ac:dyDescent="0.2">
      <c r="B338" s="33"/>
      <c r="D338" s="142" t="s">
        <v>164</v>
      </c>
      <c r="F338" s="143" t="s">
        <v>469</v>
      </c>
      <c r="I338" s="144"/>
      <c r="L338" s="33"/>
      <c r="M338" s="145"/>
      <c r="U338" s="330"/>
      <c r="V338" s="1" t="str">
        <f t="shared" si="3"/>
        <v/>
      </c>
      <c r="AT338" s="18" t="s">
        <v>164</v>
      </c>
      <c r="AU338" s="18" t="s">
        <v>88</v>
      </c>
    </row>
    <row r="339" spans="2:65" s="1" customFormat="1" ht="21.75" customHeight="1" x14ac:dyDescent="0.2">
      <c r="B339" s="33"/>
      <c r="C339" s="129" t="s">
        <v>470</v>
      </c>
      <c r="D339" s="129" t="s">
        <v>157</v>
      </c>
      <c r="E339" s="130" t="s">
        <v>471</v>
      </c>
      <c r="F339" s="131" t="s">
        <v>472</v>
      </c>
      <c r="G339" s="132" t="s">
        <v>467</v>
      </c>
      <c r="H339" s="133">
        <v>15.568</v>
      </c>
      <c r="I339" s="134"/>
      <c r="J339" s="135">
        <f>ROUND(I339*H339,2)</f>
        <v>0</v>
      </c>
      <c r="K339" s="131" t="s">
        <v>161</v>
      </c>
      <c r="L339" s="33"/>
      <c r="M339" s="136" t="s">
        <v>19</v>
      </c>
      <c r="N339" s="137" t="s">
        <v>47</v>
      </c>
      <c r="P339" s="138">
        <f>O339*H339</f>
        <v>0</v>
      </c>
      <c r="Q339" s="138">
        <v>0</v>
      </c>
      <c r="R339" s="138">
        <f>Q339*H339</f>
        <v>0</v>
      </c>
      <c r="S339" s="138">
        <v>0</v>
      </c>
      <c r="T339" s="138">
        <f>S339*H339</f>
        <v>0</v>
      </c>
      <c r="U339" s="329" t="s">
        <v>19</v>
      </c>
      <c r="V339" s="1" t="str">
        <f t="shared" si="3"/>
        <v/>
      </c>
      <c r="AR339" s="140" t="s">
        <v>162</v>
      </c>
      <c r="AT339" s="140" t="s">
        <v>157</v>
      </c>
      <c r="AU339" s="140" t="s">
        <v>88</v>
      </c>
      <c r="AY339" s="18" t="s">
        <v>154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8" t="s">
        <v>88</v>
      </c>
      <c r="BK339" s="141">
        <f>ROUND(I339*H339,2)</f>
        <v>0</v>
      </c>
      <c r="BL339" s="18" t="s">
        <v>162</v>
      </c>
      <c r="BM339" s="140" t="s">
        <v>473</v>
      </c>
    </row>
    <row r="340" spans="2:65" s="1" customFormat="1" ht="11.25" x14ac:dyDescent="0.2">
      <c r="B340" s="33"/>
      <c r="D340" s="142" t="s">
        <v>164</v>
      </c>
      <c r="F340" s="143" t="s">
        <v>474</v>
      </c>
      <c r="I340" s="144"/>
      <c r="L340" s="33"/>
      <c r="M340" s="145"/>
      <c r="U340" s="330"/>
      <c r="V340" s="1" t="str">
        <f t="shared" si="3"/>
        <v/>
      </c>
      <c r="AT340" s="18" t="s">
        <v>164</v>
      </c>
      <c r="AU340" s="18" t="s">
        <v>88</v>
      </c>
    </row>
    <row r="341" spans="2:65" s="1" customFormat="1" ht="24.2" customHeight="1" x14ac:dyDescent="0.2">
      <c r="B341" s="33"/>
      <c r="C341" s="129" t="s">
        <v>475</v>
      </c>
      <c r="D341" s="129" t="s">
        <v>157</v>
      </c>
      <c r="E341" s="130" t="s">
        <v>476</v>
      </c>
      <c r="F341" s="131" t="s">
        <v>477</v>
      </c>
      <c r="G341" s="132" t="s">
        <v>467</v>
      </c>
      <c r="H341" s="133">
        <v>140.11199999999999</v>
      </c>
      <c r="I341" s="134"/>
      <c r="J341" s="135">
        <f>ROUND(I341*H341,2)</f>
        <v>0</v>
      </c>
      <c r="K341" s="131" t="s">
        <v>161</v>
      </c>
      <c r="L341" s="33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0</v>
      </c>
      <c r="T341" s="138">
        <f>S341*H341</f>
        <v>0</v>
      </c>
      <c r="U341" s="329" t="s">
        <v>19</v>
      </c>
      <c r="V341" s="1" t="str">
        <f t="shared" si="3"/>
        <v/>
      </c>
      <c r="AR341" s="140" t="s">
        <v>162</v>
      </c>
      <c r="AT341" s="140" t="s">
        <v>157</v>
      </c>
      <c r="AU341" s="140" t="s">
        <v>88</v>
      </c>
      <c r="AY341" s="18" t="s">
        <v>154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88</v>
      </c>
      <c r="BK341" s="141">
        <f>ROUND(I341*H341,2)</f>
        <v>0</v>
      </c>
      <c r="BL341" s="18" t="s">
        <v>162</v>
      </c>
      <c r="BM341" s="140" t="s">
        <v>478</v>
      </c>
    </row>
    <row r="342" spans="2:65" s="1" customFormat="1" ht="11.25" x14ac:dyDescent="0.2">
      <c r="B342" s="33"/>
      <c r="D342" s="142" t="s">
        <v>164</v>
      </c>
      <c r="F342" s="143" t="s">
        <v>479</v>
      </c>
      <c r="I342" s="144"/>
      <c r="L342" s="33"/>
      <c r="M342" s="145"/>
      <c r="U342" s="330"/>
      <c r="V342" s="1" t="str">
        <f t="shared" si="3"/>
        <v/>
      </c>
      <c r="AT342" s="18" t="s">
        <v>164</v>
      </c>
      <c r="AU342" s="18" t="s">
        <v>88</v>
      </c>
    </row>
    <row r="343" spans="2:65" s="1" customFormat="1" ht="19.5" x14ac:dyDescent="0.2">
      <c r="B343" s="33"/>
      <c r="D343" s="147" t="s">
        <v>240</v>
      </c>
      <c r="F343" s="164" t="s">
        <v>480</v>
      </c>
      <c r="I343" s="144"/>
      <c r="L343" s="33"/>
      <c r="M343" s="145"/>
      <c r="U343" s="330"/>
      <c r="V343" s="1" t="str">
        <f t="shared" si="3"/>
        <v/>
      </c>
      <c r="AT343" s="18" t="s">
        <v>240</v>
      </c>
      <c r="AU343" s="18" t="s">
        <v>88</v>
      </c>
    </row>
    <row r="344" spans="2:65" s="12" customFormat="1" ht="11.25" x14ac:dyDescent="0.2">
      <c r="B344" s="146"/>
      <c r="D344" s="147" t="s">
        <v>166</v>
      </c>
      <c r="F344" s="149" t="s">
        <v>481</v>
      </c>
      <c r="H344" s="150">
        <v>140.11199999999999</v>
      </c>
      <c r="I344" s="151"/>
      <c r="L344" s="146"/>
      <c r="M344" s="152"/>
      <c r="U344" s="331"/>
      <c r="V344" s="1" t="str">
        <f t="shared" si="3"/>
        <v/>
      </c>
      <c r="AT344" s="148" t="s">
        <v>166</v>
      </c>
      <c r="AU344" s="148" t="s">
        <v>88</v>
      </c>
      <c r="AV344" s="12" t="s">
        <v>88</v>
      </c>
      <c r="AW344" s="12" t="s">
        <v>4</v>
      </c>
      <c r="AX344" s="12" t="s">
        <v>82</v>
      </c>
      <c r="AY344" s="148" t="s">
        <v>154</v>
      </c>
    </row>
    <row r="345" spans="2:65" s="1" customFormat="1" ht="24.2" customHeight="1" x14ac:dyDescent="0.2">
      <c r="B345" s="33"/>
      <c r="C345" s="129" t="s">
        <v>482</v>
      </c>
      <c r="D345" s="129" t="s">
        <v>157</v>
      </c>
      <c r="E345" s="130" t="s">
        <v>483</v>
      </c>
      <c r="F345" s="131" t="s">
        <v>484</v>
      </c>
      <c r="G345" s="132" t="s">
        <v>467</v>
      </c>
      <c r="H345" s="133">
        <v>0.54500000000000004</v>
      </c>
      <c r="I345" s="134"/>
      <c r="J345" s="135">
        <f>ROUND(I345*H345,2)</f>
        <v>0</v>
      </c>
      <c r="K345" s="131" t="s">
        <v>161</v>
      </c>
      <c r="L345" s="33"/>
      <c r="M345" s="136" t="s">
        <v>19</v>
      </c>
      <c r="N345" s="137" t="s">
        <v>47</v>
      </c>
      <c r="P345" s="138">
        <f>O345*H345</f>
        <v>0</v>
      </c>
      <c r="Q345" s="138">
        <v>0</v>
      </c>
      <c r="R345" s="138">
        <f>Q345*H345</f>
        <v>0</v>
      </c>
      <c r="S345" s="138">
        <v>0</v>
      </c>
      <c r="T345" s="138">
        <f>S345*H345</f>
        <v>0</v>
      </c>
      <c r="U345" s="329" t="s">
        <v>19</v>
      </c>
      <c r="V345" s="1" t="str">
        <f t="shared" si="3"/>
        <v/>
      </c>
      <c r="AR345" s="140" t="s">
        <v>162</v>
      </c>
      <c r="AT345" s="140" t="s">
        <v>157</v>
      </c>
      <c r="AU345" s="140" t="s">
        <v>88</v>
      </c>
      <c r="AY345" s="18" t="s">
        <v>154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8" t="s">
        <v>88</v>
      </c>
      <c r="BK345" s="141">
        <f>ROUND(I345*H345,2)</f>
        <v>0</v>
      </c>
      <c r="BL345" s="18" t="s">
        <v>162</v>
      </c>
      <c r="BM345" s="140" t="s">
        <v>485</v>
      </c>
    </row>
    <row r="346" spans="2:65" s="1" customFormat="1" ht="11.25" x14ac:dyDescent="0.2">
      <c r="B346" s="33"/>
      <c r="D346" s="142" t="s">
        <v>164</v>
      </c>
      <c r="F346" s="143" t="s">
        <v>486</v>
      </c>
      <c r="I346" s="144"/>
      <c r="L346" s="33"/>
      <c r="M346" s="145"/>
      <c r="U346" s="330"/>
      <c r="V346" s="1" t="str">
        <f t="shared" si="3"/>
        <v/>
      </c>
      <c r="AT346" s="18" t="s">
        <v>164</v>
      </c>
      <c r="AU346" s="18" t="s">
        <v>88</v>
      </c>
    </row>
    <row r="347" spans="2:65" s="1" customFormat="1" ht="24.2" customHeight="1" x14ac:dyDescent="0.2">
      <c r="B347" s="33"/>
      <c r="C347" s="129" t="s">
        <v>487</v>
      </c>
      <c r="D347" s="129" t="s">
        <v>157</v>
      </c>
      <c r="E347" s="130" t="s">
        <v>488</v>
      </c>
      <c r="F347" s="131" t="s">
        <v>489</v>
      </c>
      <c r="G347" s="132" t="s">
        <v>467</v>
      </c>
      <c r="H347" s="133">
        <v>2.3029999999999999</v>
      </c>
      <c r="I347" s="134"/>
      <c r="J347" s="135">
        <f>ROUND(I347*H347,2)</f>
        <v>0</v>
      </c>
      <c r="K347" s="131" t="s">
        <v>161</v>
      </c>
      <c r="L347" s="33"/>
      <c r="M347" s="136" t="s">
        <v>19</v>
      </c>
      <c r="N347" s="137" t="s">
        <v>47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8">
        <f>S347*H347</f>
        <v>0</v>
      </c>
      <c r="U347" s="329" t="s">
        <v>19</v>
      </c>
      <c r="V347" s="1" t="str">
        <f t="shared" si="3"/>
        <v/>
      </c>
      <c r="AR347" s="140" t="s">
        <v>162</v>
      </c>
      <c r="AT347" s="140" t="s">
        <v>157</v>
      </c>
      <c r="AU347" s="140" t="s">
        <v>88</v>
      </c>
      <c r="AY347" s="18" t="s">
        <v>154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8" t="s">
        <v>88</v>
      </c>
      <c r="BK347" s="141">
        <f>ROUND(I347*H347,2)</f>
        <v>0</v>
      </c>
      <c r="BL347" s="18" t="s">
        <v>162</v>
      </c>
      <c r="BM347" s="140" t="s">
        <v>490</v>
      </c>
    </row>
    <row r="348" spans="2:65" s="1" customFormat="1" ht="11.25" x14ac:dyDescent="0.2">
      <c r="B348" s="33"/>
      <c r="D348" s="142" t="s">
        <v>164</v>
      </c>
      <c r="F348" s="143" t="s">
        <v>491</v>
      </c>
      <c r="I348" s="144"/>
      <c r="L348" s="33"/>
      <c r="M348" s="145"/>
      <c r="U348" s="330"/>
      <c r="V348" s="1" t="str">
        <f t="shared" si="3"/>
        <v/>
      </c>
      <c r="AT348" s="18" t="s">
        <v>164</v>
      </c>
      <c r="AU348" s="18" t="s">
        <v>88</v>
      </c>
    </row>
    <row r="349" spans="2:65" s="1" customFormat="1" ht="24.2" customHeight="1" x14ac:dyDescent="0.2">
      <c r="B349" s="33"/>
      <c r="C349" s="129" t="s">
        <v>492</v>
      </c>
      <c r="D349" s="129" t="s">
        <v>157</v>
      </c>
      <c r="E349" s="130" t="s">
        <v>493</v>
      </c>
      <c r="F349" s="131" t="s">
        <v>494</v>
      </c>
      <c r="G349" s="132" t="s">
        <v>467</v>
      </c>
      <c r="H349" s="133">
        <v>2.9820000000000002</v>
      </c>
      <c r="I349" s="134"/>
      <c r="J349" s="135">
        <f>ROUND(I349*H349,2)</f>
        <v>0</v>
      </c>
      <c r="K349" s="131" t="s">
        <v>161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8">
        <f>S349*H349</f>
        <v>0</v>
      </c>
      <c r="U349" s="329" t="s">
        <v>19</v>
      </c>
      <c r="V349" s="1" t="str">
        <f t="shared" si="3"/>
        <v/>
      </c>
      <c r="AR349" s="140" t="s">
        <v>162</v>
      </c>
      <c r="AT349" s="140" t="s">
        <v>157</v>
      </c>
      <c r="AU349" s="140" t="s">
        <v>88</v>
      </c>
      <c r="AY349" s="18" t="s">
        <v>154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162</v>
      </c>
      <c r="BM349" s="140" t="s">
        <v>495</v>
      </c>
    </row>
    <row r="350" spans="2:65" s="1" customFormat="1" ht="11.25" x14ac:dyDescent="0.2">
      <c r="B350" s="33"/>
      <c r="D350" s="142" t="s">
        <v>164</v>
      </c>
      <c r="F350" s="143" t="s">
        <v>496</v>
      </c>
      <c r="I350" s="144"/>
      <c r="L350" s="33"/>
      <c r="M350" s="145"/>
      <c r="U350" s="330"/>
      <c r="V350" s="1" t="str">
        <f t="shared" si="3"/>
        <v/>
      </c>
      <c r="AT350" s="18" t="s">
        <v>164</v>
      </c>
      <c r="AU350" s="18" t="s">
        <v>88</v>
      </c>
    </row>
    <row r="351" spans="2:65" s="1" customFormat="1" ht="24.2" customHeight="1" x14ac:dyDescent="0.2">
      <c r="B351" s="33"/>
      <c r="C351" s="129" t="s">
        <v>497</v>
      </c>
      <c r="D351" s="129" t="s">
        <v>157</v>
      </c>
      <c r="E351" s="130" t="s">
        <v>498</v>
      </c>
      <c r="F351" s="131" t="s">
        <v>499</v>
      </c>
      <c r="G351" s="132" t="s">
        <v>467</v>
      </c>
      <c r="H351" s="133">
        <v>9.7379999999999995</v>
      </c>
      <c r="I351" s="134"/>
      <c r="J351" s="135">
        <f>ROUND(I351*H351,2)</f>
        <v>0</v>
      </c>
      <c r="K351" s="131" t="s">
        <v>161</v>
      </c>
      <c r="L351" s="33"/>
      <c r="M351" s="136" t="s">
        <v>19</v>
      </c>
      <c r="N351" s="137" t="s">
        <v>47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8">
        <f>S351*H351</f>
        <v>0</v>
      </c>
      <c r="U351" s="329" t="s">
        <v>19</v>
      </c>
      <c r="V351" s="1" t="str">
        <f t="shared" si="3"/>
        <v/>
      </c>
      <c r="AR351" s="140" t="s">
        <v>162</v>
      </c>
      <c r="AT351" s="140" t="s">
        <v>157</v>
      </c>
      <c r="AU351" s="140" t="s">
        <v>88</v>
      </c>
      <c r="AY351" s="18" t="s">
        <v>154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8" t="s">
        <v>88</v>
      </c>
      <c r="BK351" s="141">
        <f>ROUND(I351*H351,2)</f>
        <v>0</v>
      </c>
      <c r="BL351" s="18" t="s">
        <v>162</v>
      </c>
      <c r="BM351" s="140" t="s">
        <v>500</v>
      </c>
    </row>
    <row r="352" spans="2:65" s="1" customFormat="1" ht="11.25" x14ac:dyDescent="0.2">
      <c r="B352" s="33"/>
      <c r="D352" s="142" t="s">
        <v>164</v>
      </c>
      <c r="F352" s="143" t="s">
        <v>501</v>
      </c>
      <c r="I352" s="144"/>
      <c r="L352" s="33"/>
      <c r="M352" s="145"/>
      <c r="U352" s="330"/>
      <c r="V352" s="1" t="str">
        <f t="shared" si="3"/>
        <v/>
      </c>
      <c r="AT352" s="18" t="s">
        <v>164</v>
      </c>
      <c r="AU352" s="18" t="s">
        <v>88</v>
      </c>
    </row>
    <row r="353" spans="2:65" s="12" customFormat="1" ht="11.25" x14ac:dyDescent="0.2">
      <c r="B353" s="146"/>
      <c r="D353" s="147" t="s">
        <v>166</v>
      </c>
      <c r="E353" s="148" t="s">
        <v>19</v>
      </c>
      <c r="F353" s="149" t="s">
        <v>502</v>
      </c>
      <c r="H353" s="150">
        <v>15.568</v>
      </c>
      <c r="I353" s="151"/>
      <c r="L353" s="146"/>
      <c r="M353" s="152"/>
      <c r="U353" s="331"/>
      <c r="V353" s="1" t="str">
        <f t="shared" si="3"/>
        <v/>
      </c>
      <c r="AT353" s="148" t="s">
        <v>166</v>
      </c>
      <c r="AU353" s="148" t="s">
        <v>88</v>
      </c>
      <c r="AV353" s="12" t="s">
        <v>88</v>
      </c>
      <c r="AW353" s="12" t="s">
        <v>36</v>
      </c>
      <c r="AX353" s="12" t="s">
        <v>75</v>
      </c>
      <c r="AY353" s="148" t="s">
        <v>154</v>
      </c>
    </row>
    <row r="354" spans="2:65" s="12" customFormat="1" ht="11.25" x14ac:dyDescent="0.2">
      <c r="B354" s="146"/>
      <c r="D354" s="147" t="s">
        <v>166</v>
      </c>
      <c r="E354" s="148" t="s">
        <v>19</v>
      </c>
      <c r="F354" s="149" t="s">
        <v>503</v>
      </c>
      <c r="H354" s="150">
        <v>-0.54500000000000004</v>
      </c>
      <c r="I354" s="151"/>
      <c r="L354" s="146"/>
      <c r="M354" s="152"/>
      <c r="U354" s="331"/>
      <c r="V354" s="1" t="str">
        <f t="shared" si="3"/>
        <v/>
      </c>
      <c r="AT354" s="148" t="s">
        <v>166</v>
      </c>
      <c r="AU354" s="148" t="s">
        <v>88</v>
      </c>
      <c r="AV354" s="12" t="s">
        <v>88</v>
      </c>
      <c r="AW354" s="12" t="s">
        <v>36</v>
      </c>
      <c r="AX354" s="12" t="s">
        <v>75</v>
      </c>
      <c r="AY354" s="148" t="s">
        <v>154</v>
      </c>
    </row>
    <row r="355" spans="2:65" s="12" customFormat="1" ht="11.25" x14ac:dyDescent="0.2">
      <c r="B355" s="146"/>
      <c r="D355" s="147" t="s">
        <v>166</v>
      </c>
      <c r="E355" s="148" t="s">
        <v>19</v>
      </c>
      <c r="F355" s="149" t="s">
        <v>504</v>
      </c>
      <c r="H355" s="150">
        <v>-2.3029999999999999</v>
      </c>
      <c r="I355" s="151"/>
      <c r="L355" s="146"/>
      <c r="M355" s="152"/>
      <c r="U355" s="331"/>
      <c r="V355" s="1" t="str">
        <f t="shared" si="3"/>
        <v/>
      </c>
      <c r="AT355" s="148" t="s">
        <v>166</v>
      </c>
      <c r="AU355" s="148" t="s">
        <v>88</v>
      </c>
      <c r="AV355" s="12" t="s">
        <v>88</v>
      </c>
      <c r="AW355" s="12" t="s">
        <v>36</v>
      </c>
      <c r="AX355" s="12" t="s">
        <v>75</v>
      </c>
      <c r="AY355" s="148" t="s">
        <v>154</v>
      </c>
    </row>
    <row r="356" spans="2:65" s="12" customFormat="1" ht="11.25" x14ac:dyDescent="0.2">
      <c r="B356" s="146"/>
      <c r="D356" s="147" t="s">
        <v>166</v>
      </c>
      <c r="E356" s="148" t="s">
        <v>19</v>
      </c>
      <c r="F356" s="149" t="s">
        <v>505</v>
      </c>
      <c r="H356" s="150">
        <v>-2.9820000000000002</v>
      </c>
      <c r="I356" s="151"/>
      <c r="L356" s="146"/>
      <c r="M356" s="152"/>
      <c r="U356" s="331"/>
      <c r="V356" s="1" t="str">
        <f t="shared" si="3"/>
        <v/>
      </c>
      <c r="AT356" s="148" t="s">
        <v>166</v>
      </c>
      <c r="AU356" s="148" t="s">
        <v>88</v>
      </c>
      <c r="AV356" s="12" t="s">
        <v>88</v>
      </c>
      <c r="AW356" s="12" t="s">
        <v>36</v>
      </c>
      <c r="AX356" s="12" t="s">
        <v>75</v>
      </c>
      <c r="AY356" s="148" t="s">
        <v>154</v>
      </c>
    </row>
    <row r="357" spans="2:65" s="13" customFormat="1" ht="11.25" x14ac:dyDescent="0.2">
      <c r="B357" s="153"/>
      <c r="D357" s="147" t="s">
        <v>166</v>
      </c>
      <c r="E357" s="154" t="s">
        <v>19</v>
      </c>
      <c r="F357" s="155" t="s">
        <v>168</v>
      </c>
      <c r="H357" s="156">
        <v>9.7379999999999995</v>
      </c>
      <c r="I357" s="157"/>
      <c r="L357" s="153"/>
      <c r="M357" s="158"/>
      <c r="U357" s="332"/>
      <c r="V357" s="1" t="str">
        <f t="shared" si="3"/>
        <v/>
      </c>
      <c r="AT357" s="154" t="s">
        <v>166</v>
      </c>
      <c r="AU357" s="154" t="s">
        <v>88</v>
      </c>
      <c r="AV357" s="13" t="s">
        <v>162</v>
      </c>
      <c r="AW357" s="13" t="s">
        <v>36</v>
      </c>
      <c r="AX357" s="13" t="s">
        <v>82</v>
      </c>
      <c r="AY357" s="154" t="s">
        <v>154</v>
      </c>
    </row>
    <row r="358" spans="2:65" s="11" customFormat="1" ht="22.9" customHeight="1" x14ac:dyDescent="0.2">
      <c r="B358" s="117"/>
      <c r="D358" s="118" t="s">
        <v>74</v>
      </c>
      <c r="E358" s="127" t="s">
        <v>506</v>
      </c>
      <c r="F358" s="127" t="s">
        <v>507</v>
      </c>
      <c r="I358" s="120"/>
      <c r="J358" s="128">
        <f>BK358</f>
        <v>0</v>
      </c>
      <c r="L358" s="117"/>
      <c r="M358" s="122"/>
      <c r="P358" s="123">
        <f>SUM(P359:P360)</f>
        <v>0</v>
      </c>
      <c r="R358" s="123">
        <f>SUM(R359:R360)</f>
        <v>0</v>
      </c>
      <c r="T358" s="123">
        <f>SUM(T359:T360)</f>
        <v>0</v>
      </c>
      <c r="U358" s="328"/>
      <c r="V358" s="1" t="str">
        <f t="shared" si="3"/>
        <v/>
      </c>
      <c r="AR358" s="118" t="s">
        <v>82</v>
      </c>
      <c r="AT358" s="125" t="s">
        <v>74</v>
      </c>
      <c r="AU358" s="125" t="s">
        <v>82</v>
      </c>
      <c r="AY358" s="118" t="s">
        <v>154</v>
      </c>
      <c r="BK358" s="126">
        <f>SUM(BK359:BK360)</f>
        <v>0</v>
      </c>
    </row>
    <row r="359" spans="2:65" s="1" customFormat="1" ht="33" customHeight="1" x14ac:dyDescent="0.2">
      <c r="B359" s="33"/>
      <c r="C359" s="129" t="s">
        <v>508</v>
      </c>
      <c r="D359" s="129" t="s">
        <v>157</v>
      </c>
      <c r="E359" s="130" t="s">
        <v>509</v>
      </c>
      <c r="F359" s="131" t="s">
        <v>510</v>
      </c>
      <c r="G359" s="132" t="s">
        <v>467</v>
      </c>
      <c r="H359" s="133">
        <v>16.21</v>
      </c>
      <c r="I359" s="134"/>
      <c r="J359" s="135">
        <f>ROUND(I359*H359,2)</f>
        <v>0</v>
      </c>
      <c r="K359" s="131" t="s">
        <v>161</v>
      </c>
      <c r="L359" s="33"/>
      <c r="M359" s="136" t="s">
        <v>19</v>
      </c>
      <c r="N359" s="137" t="s">
        <v>47</v>
      </c>
      <c r="P359" s="138">
        <f>O359*H359</f>
        <v>0</v>
      </c>
      <c r="Q359" s="138">
        <v>0</v>
      </c>
      <c r="R359" s="138">
        <f>Q359*H359</f>
        <v>0</v>
      </c>
      <c r="S359" s="138">
        <v>0</v>
      </c>
      <c r="T359" s="138">
        <f>S359*H359</f>
        <v>0</v>
      </c>
      <c r="U359" s="329" t="s">
        <v>19</v>
      </c>
      <c r="V359" s="1" t="str">
        <f t="shared" si="3"/>
        <v/>
      </c>
      <c r="AR359" s="140" t="s">
        <v>162</v>
      </c>
      <c r="AT359" s="140" t="s">
        <v>157</v>
      </c>
      <c r="AU359" s="140" t="s">
        <v>88</v>
      </c>
      <c r="AY359" s="18" t="s">
        <v>154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8" t="s">
        <v>88</v>
      </c>
      <c r="BK359" s="141">
        <f>ROUND(I359*H359,2)</f>
        <v>0</v>
      </c>
      <c r="BL359" s="18" t="s">
        <v>162</v>
      </c>
      <c r="BM359" s="140" t="s">
        <v>511</v>
      </c>
    </row>
    <row r="360" spans="2:65" s="1" customFormat="1" ht="11.25" x14ac:dyDescent="0.2">
      <c r="B360" s="33"/>
      <c r="D360" s="142" t="s">
        <v>164</v>
      </c>
      <c r="F360" s="143" t="s">
        <v>512</v>
      </c>
      <c r="I360" s="144"/>
      <c r="L360" s="33"/>
      <c r="M360" s="145"/>
      <c r="U360" s="330"/>
      <c r="V360" s="1" t="str">
        <f t="shared" si="3"/>
        <v/>
      </c>
      <c r="AT360" s="18" t="s">
        <v>164</v>
      </c>
      <c r="AU360" s="18" t="s">
        <v>88</v>
      </c>
    </row>
    <row r="361" spans="2:65" s="11" customFormat="1" ht="25.9" customHeight="1" x14ac:dyDescent="0.2">
      <c r="B361" s="117"/>
      <c r="D361" s="118" t="s">
        <v>74</v>
      </c>
      <c r="E361" s="119" t="s">
        <v>513</v>
      </c>
      <c r="F361" s="119" t="s">
        <v>514</v>
      </c>
      <c r="I361" s="120"/>
      <c r="J361" s="121">
        <f>BK361</f>
        <v>0</v>
      </c>
      <c r="L361" s="117"/>
      <c r="M361" s="122"/>
      <c r="P361" s="123">
        <f>P362+P364+P367+P369+P385+P387+P460+P518+P534+P611+P664+P685+P747</f>
        <v>0</v>
      </c>
      <c r="R361" s="123">
        <f>R362+R364+R367+R369+R385+R387+R460+R518+R534+R611+R664+R685+R747</f>
        <v>3.5046573500000004</v>
      </c>
      <c r="T361" s="123">
        <f>T362+T364+T367+T369+T385+T387+T460+T518+T534+T611+T664+T685+T747</f>
        <v>1.7284597000000002</v>
      </c>
      <c r="U361" s="328"/>
      <c r="V361" s="1" t="str">
        <f t="shared" si="3"/>
        <v/>
      </c>
      <c r="AR361" s="118" t="s">
        <v>88</v>
      </c>
      <c r="AT361" s="125" t="s">
        <v>74</v>
      </c>
      <c r="AU361" s="125" t="s">
        <v>75</v>
      </c>
      <c r="AY361" s="118" t="s">
        <v>154</v>
      </c>
      <c r="BK361" s="126">
        <f>BK362+BK364+BK367+BK369+BK385+BK387+BK460+BK518+BK534+BK611+BK664+BK685+BK747</f>
        <v>0</v>
      </c>
    </row>
    <row r="362" spans="2:65" s="11" customFormat="1" ht="22.9" customHeight="1" x14ac:dyDescent="0.2">
      <c r="B362" s="117"/>
      <c r="D362" s="118" t="s">
        <v>74</v>
      </c>
      <c r="E362" s="127" t="s">
        <v>515</v>
      </c>
      <c r="F362" s="127" t="s">
        <v>516</v>
      </c>
      <c r="I362" s="120"/>
      <c r="J362" s="128">
        <f>BK362</f>
        <v>0</v>
      </c>
      <c r="L362" s="117"/>
      <c r="M362" s="122"/>
      <c r="P362" s="123">
        <f>P363</f>
        <v>0</v>
      </c>
      <c r="R362" s="123">
        <f>R363</f>
        <v>0</v>
      </c>
      <c r="T362" s="123">
        <f>T363</f>
        <v>1.9799999999999998E-2</v>
      </c>
      <c r="U362" s="328"/>
      <c r="V362" s="1" t="str">
        <f t="shared" ref="V362:V425" si="4">IF(U362="investice",J362,"")</f>
        <v/>
      </c>
      <c r="AR362" s="118" t="s">
        <v>88</v>
      </c>
      <c r="AT362" s="125" t="s">
        <v>74</v>
      </c>
      <c r="AU362" s="125" t="s">
        <v>82</v>
      </c>
      <c r="AY362" s="118" t="s">
        <v>154</v>
      </c>
      <c r="BK362" s="126">
        <f>BK363</f>
        <v>0</v>
      </c>
    </row>
    <row r="363" spans="2:65" s="1" customFormat="1" ht="16.5" customHeight="1" x14ac:dyDescent="0.2">
      <c r="B363" s="33"/>
      <c r="C363" s="129" t="s">
        <v>517</v>
      </c>
      <c r="D363" s="129" t="s">
        <v>157</v>
      </c>
      <c r="E363" s="130" t="s">
        <v>518</v>
      </c>
      <c r="F363" s="131" t="s">
        <v>519</v>
      </c>
      <c r="G363" s="132" t="s">
        <v>188</v>
      </c>
      <c r="H363" s="133">
        <v>10</v>
      </c>
      <c r="I363" s="134"/>
      <c r="J363" s="135">
        <f>ROUND(I363*H363,2)</f>
        <v>0</v>
      </c>
      <c r="K363" s="131" t="s">
        <v>19</v>
      </c>
      <c r="L363" s="33"/>
      <c r="M363" s="136" t="s">
        <v>19</v>
      </c>
      <c r="N363" s="137" t="s">
        <v>47</v>
      </c>
      <c r="P363" s="138">
        <f>O363*H363</f>
        <v>0</v>
      </c>
      <c r="Q363" s="138">
        <v>0</v>
      </c>
      <c r="R363" s="138">
        <f>Q363*H363</f>
        <v>0</v>
      </c>
      <c r="S363" s="138">
        <v>1.98E-3</v>
      </c>
      <c r="T363" s="138">
        <f>S363*H363</f>
        <v>1.9799999999999998E-2</v>
      </c>
      <c r="U363" s="329" t="s">
        <v>19</v>
      </c>
      <c r="V363" s="1" t="str">
        <f t="shared" si="4"/>
        <v/>
      </c>
      <c r="AR363" s="140" t="s">
        <v>285</v>
      </c>
      <c r="AT363" s="140" t="s">
        <v>157</v>
      </c>
      <c r="AU363" s="140" t="s">
        <v>88</v>
      </c>
      <c r="AY363" s="18" t="s">
        <v>154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88</v>
      </c>
      <c r="BK363" s="141">
        <f>ROUND(I363*H363,2)</f>
        <v>0</v>
      </c>
      <c r="BL363" s="18" t="s">
        <v>285</v>
      </c>
      <c r="BM363" s="140" t="s">
        <v>520</v>
      </c>
    </row>
    <row r="364" spans="2:65" s="11" customFormat="1" ht="22.9" customHeight="1" x14ac:dyDescent="0.2">
      <c r="B364" s="117"/>
      <c r="D364" s="118" t="s">
        <v>74</v>
      </c>
      <c r="E364" s="127" t="s">
        <v>521</v>
      </c>
      <c r="F364" s="127" t="s">
        <v>522</v>
      </c>
      <c r="I364" s="120"/>
      <c r="J364" s="128">
        <f>BK364</f>
        <v>0</v>
      </c>
      <c r="L364" s="117"/>
      <c r="M364" s="122"/>
      <c r="P364" s="123">
        <f>SUM(P365:P366)</f>
        <v>0</v>
      </c>
      <c r="R364" s="123">
        <f>SUM(R365:R366)</f>
        <v>0</v>
      </c>
      <c r="T364" s="123">
        <f>SUM(T365:T366)</f>
        <v>0.86148000000000002</v>
      </c>
      <c r="U364" s="328"/>
      <c r="V364" s="1" t="str">
        <f t="shared" si="4"/>
        <v/>
      </c>
      <c r="AR364" s="118" t="s">
        <v>88</v>
      </c>
      <c r="AT364" s="125" t="s">
        <v>74</v>
      </c>
      <c r="AU364" s="125" t="s">
        <v>82</v>
      </c>
      <c r="AY364" s="118" t="s">
        <v>154</v>
      </c>
      <c r="BK364" s="126">
        <f>SUM(BK365:BK366)</f>
        <v>0</v>
      </c>
    </row>
    <row r="365" spans="2:65" s="1" customFormat="1" ht="16.5" customHeight="1" x14ac:dyDescent="0.2">
      <c r="B365" s="33"/>
      <c r="C365" s="129" t="s">
        <v>523</v>
      </c>
      <c r="D365" s="129" t="s">
        <v>157</v>
      </c>
      <c r="E365" s="130" t="s">
        <v>524</v>
      </c>
      <c r="F365" s="131" t="s">
        <v>525</v>
      </c>
      <c r="G365" s="132" t="s">
        <v>188</v>
      </c>
      <c r="H365" s="133">
        <v>10</v>
      </c>
      <c r="I365" s="134"/>
      <c r="J365" s="135">
        <f>ROUND(I365*H365,2)</f>
        <v>0</v>
      </c>
      <c r="K365" s="131" t="s">
        <v>19</v>
      </c>
      <c r="L365" s="33"/>
      <c r="M365" s="136" t="s">
        <v>19</v>
      </c>
      <c r="N365" s="137" t="s">
        <v>47</v>
      </c>
      <c r="P365" s="138">
        <f>O365*H365</f>
        <v>0</v>
      </c>
      <c r="Q365" s="138">
        <v>0</v>
      </c>
      <c r="R365" s="138">
        <f>Q365*H365</f>
        <v>0</v>
      </c>
      <c r="S365" s="138">
        <v>4.786E-2</v>
      </c>
      <c r="T365" s="138">
        <f>S365*H365</f>
        <v>0.47860000000000003</v>
      </c>
      <c r="U365" s="329" t="s">
        <v>19</v>
      </c>
      <c r="V365" s="1" t="str">
        <f t="shared" si="4"/>
        <v/>
      </c>
      <c r="AR365" s="140" t="s">
        <v>285</v>
      </c>
      <c r="AT365" s="140" t="s">
        <v>157</v>
      </c>
      <c r="AU365" s="140" t="s">
        <v>88</v>
      </c>
      <c r="AY365" s="18" t="s">
        <v>154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88</v>
      </c>
      <c r="BK365" s="141">
        <f>ROUND(I365*H365,2)</f>
        <v>0</v>
      </c>
      <c r="BL365" s="18" t="s">
        <v>285</v>
      </c>
      <c r="BM365" s="140" t="s">
        <v>526</v>
      </c>
    </row>
    <row r="366" spans="2:65" s="1" customFormat="1" ht="16.5" customHeight="1" x14ac:dyDescent="0.2">
      <c r="B366" s="33"/>
      <c r="C366" s="129" t="s">
        <v>527</v>
      </c>
      <c r="D366" s="129" t="s">
        <v>157</v>
      </c>
      <c r="E366" s="130" t="s">
        <v>528</v>
      </c>
      <c r="F366" s="131" t="s">
        <v>529</v>
      </c>
      <c r="G366" s="132" t="s">
        <v>188</v>
      </c>
      <c r="H366" s="133">
        <v>8</v>
      </c>
      <c r="I366" s="134"/>
      <c r="J366" s="135">
        <f>ROUND(I366*H366,2)</f>
        <v>0</v>
      </c>
      <c r="K366" s="131" t="s">
        <v>19</v>
      </c>
      <c r="L366" s="33"/>
      <c r="M366" s="136" t="s">
        <v>19</v>
      </c>
      <c r="N366" s="137" t="s">
        <v>47</v>
      </c>
      <c r="P366" s="138">
        <f>O366*H366</f>
        <v>0</v>
      </c>
      <c r="Q366" s="138">
        <v>0</v>
      </c>
      <c r="R366" s="138">
        <f>Q366*H366</f>
        <v>0</v>
      </c>
      <c r="S366" s="138">
        <v>4.786E-2</v>
      </c>
      <c r="T366" s="138">
        <f>S366*H366</f>
        <v>0.38288</v>
      </c>
      <c r="U366" s="329" t="s">
        <v>19</v>
      </c>
      <c r="V366" s="1" t="str">
        <f t="shared" si="4"/>
        <v/>
      </c>
      <c r="AR366" s="140" t="s">
        <v>285</v>
      </c>
      <c r="AT366" s="140" t="s">
        <v>157</v>
      </c>
      <c r="AU366" s="140" t="s">
        <v>88</v>
      </c>
      <c r="AY366" s="18" t="s">
        <v>154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8" t="s">
        <v>88</v>
      </c>
      <c r="BK366" s="141">
        <f>ROUND(I366*H366,2)</f>
        <v>0</v>
      </c>
      <c r="BL366" s="18" t="s">
        <v>285</v>
      </c>
      <c r="BM366" s="140" t="s">
        <v>530</v>
      </c>
    </row>
    <row r="367" spans="2:65" s="11" customFormat="1" ht="22.9" customHeight="1" x14ac:dyDescent="0.2">
      <c r="B367" s="117"/>
      <c r="D367" s="118" t="s">
        <v>74</v>
      </c>
      <c r="E367" s="127" t="s">
        <v>531</v>
      </c>
      <c r="F367" s="127" t="s">
        <v>532</v>
      </c>
      <c r="I367" s="120"/>
      <c r="J367" s="128">
        <f>BK367</f>
        <v>0</v>
      </c>
      <c r="L367" s="117"/>
      <c r="M367" s="122"/>
      <c r="P367" s="123">
        <f>P368</f>
        <v>0</v>
      </c>
      <c r="R367" s="123">
        <f>R368</f>
        <v>1.5400000000000001E-3</v>
      </c>
      <c r="T367" s="123">
        <f>T368</f>
        <v>3.0100000000000002E-2</v>
      </c>
      <c r="U367" s="328"/>
      <c r="V367" s="1" t="str">
        <f t="shared" si="4"/>
        <v/>
      </c>
      <c r="AR367" s="118" t="s">
        <v>88</v>
      </c>
      <c r="AT367" s="125" t="s">
        <v>74</v>
      </c>
      <c r="AU367" s="125" t="s">
        <v>82</v>
      </c>
      <c r="AY367" s="118" t="s">
        <v>154</v>
      </c>
      <c r="BK367" s="126">
        <f>BK368</f>
        <v>0</v>
      </c>
    </row>
    <row r="368" spans="2:65" s="1" customFormat="1" ht="16.5" customHeight="1" x14ac:dyDescent="0.2">
      <c r="B368" s="33"/>
      <c r="C368" s="129" t="s">
        <v>533</v>
      </c>
      <c r="D368" s="129" t="s">
        <v>157</v>
      </c>
      <c r="E368" s="130" t="s">
        <v>534</v>
      </c>
      <c r="F368" s="131" t="s">
        <v>535</v>
      </c>
      <c r="G368" s="132" t="s">
        <v>188</v>
      </c>
      <c r="H368" s="133">
        <v>14</v>
      </c>
      <c r="I368" s="134"/>
      <c r="J368" s="135">
        <f>ROUND(I368*H368,2)</f>
        <v>0</v>
      </c>
      <c r="K368" s="131" t="s">
        <v>19</v>
      </c>
      <c r="L368" s="33"/>
      <c r="M368" s="136" t="s">
        <v>19</v>
      </c>
      <c r="N368" s="137" t="s">
        <v>47</v>
      </c>
      <c r="P368" s="138">
        <f>O368*H368</f>
        <v>0</v>
      </c>
      <c r="Q368" s="138">
        <v>1.1E-4</v>
      </c>
      <c r="R368" s="138">
        <f>Q368*H368</f>
        <v>1.5400000000000001E-3</v>
      </c>
      <c r="S368" s="138">
        <v>2.15E-3</v>
      </c>
      <c r="T368" s="138">
        <f>S368*H368</f>
        <v>3.0100000000000002E-2</v>
      </c>
      <c r="U368" s="329" t="s">
        <v>19</v>
      </c>
      <c r="V368" s="1" t="str">
        <f t="shared" si="4"/>
        <v/>
      </c>
      <c r="AR368" s="140" t="s">
        <v>285</v>
      </c>
      <c r="AT368" s="140" t="s">
        <v>157</v>
      </c>
      <c r="AU368" s="140" t="s">
        <v>88</v>
      </c>
      <c r="AY368" s="18" t="s">
        <v>154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8" t="s">
        <v>88</v>
      </c>
      <c r="BK368" s="141">
        <f>ROUND(I368*H368,2)</f>
        <v>0</v>
      </c>
      <c r="BL368" s="18" t="s">
        <v>285</v>
      </c>
      <c r="BM368" s="140" t="s">
        <v>536</v>
      </c>
    </row>
    <row r="369" spans="2:65" s="11" customFormat="1" ht="22.9" customHeight="1" x14ac:dyDescent="0.2">
      <c r="B369" s="117"/>
      <c r="D369" s="118" t="s">
        <v>74</v>
      </c>
      <c r="E369" s="127" t="s">
        <v>537</v>
      </c>
      <c r="F369" s="127" t="s">
        <v>538</v>
      </c>
      <c r="I369" s="120"/>
      <c r="J369" s="128">
        <f>BK369</f>
        <v>0</v>
      </c>
      <c r="L369" s="117"/>
      <c r="M369" s="122"/>
      <c r="P369" s="123">
        <f>SUM(P370:P384)</f>
        <v>0</v>
      </c>
      <c r="R369" s="123">
        <f>SUM(R370:R384)</f>
        <v>0</v>
      </c>
      <c r="T369" s="123">
        <f>SUM(T370:T384)</f>
        <v>0.15710000000000002</v>
      </c>
      <c r="U369" s="328"/>
      <c r="V369" s="1" t="str">
        <f t="shared" si="4"/>
        <v/>
      </c>
      <c r="AR369" s="118" t="s">
        <v>88</v>
      </c>
      <c r="AT369" s="125" t="s">
        <v>74</v>
      </c>
      <c r="AU369" s="125" t="s">
        <v>82</v>
      </c>
      <c r="AY369" s="118" t="s">
        <v>154</v>
      </c>
      <c r="BK369" s="126">
        <f>SUM(BK370:BK384)</f>
        <v>0</v>
      </c>
    </row>
    <row r="370" spans="2:65" s="1" customFormat="1" ht="16.5" customHeight="1" x14ac:dyDescent="0.2">
      <c r="B370" s="33"/>
      <c r="C370" s="129" t="s">
        <v>539</v>
      </c>
      <c r="D370" s="129" t="s">
        <v>157</v>
      </c>
      <c r="E370" s="130" t="s">
        <v>540</v>
      </c>
      <c r="F370" s="131" t="s">
        <v>541</v>
      </c>
      <c r="G370" s="132" t="s">
        <v>288</v>
      </c>
      <c r="H370" s="133">
        <v>1</v>
      </c>
      <c r="I370" s="134"/>
      <c r="J370" s="135">
        <f>ROUND(I370*H370,2)</f>
        <v>0</v>
      </c>
      <c r="K370" s="131" t="s">
        <v>161</v>
      </c>
      <c r="L370" s="33"/>
      <c r="M370" s="136" t="s">
        <v>19</v>
      </c>
      <c r="N370" s="137" t="s">
        <v>47</v>
      </c>
      <c r="P370" s="138">
        <f>O370*H370</f>
        <v>0</v>
      </c>
      <c r="Q370" s="138">
        <v>0</v>
      </c>
      <c r="R370" s="138">
        <f>Q370*H370</f>
        <v>0</v>
      </c>
      <c r="S370" s="138">
        <v>1.933E-2</v>
      </c>
      <c r="T370" s="138">
        <f>S370*H370</f>
        <v>1.933E-2</v>
      </c>
      <c r="U370" s="329" t="s">
        <v>19</v>
      </c>
      <c r="V370" s="1" t="str">
        <f t="shared" si="4"/>
        <v/>
      </c>
      <c r="AR370" s="140" t="s">
        <v>285</v>
      </c>
      <c r="AT370" s="140" t="s">
        <v>157</v>
      </c>
      <c r="AU370" s="140" t="s">
        <v>88</v>
      </c>
      <c r="AY370" s="18" t="s">
        <v>154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8" t="s">
        <v>88</v>
      </c>
      <c r="BK370" s="141">
        <f>ROUND(I370*H370,2)</f>
        <v>0</v>
      </c>
      <c r="BL370" s="18" t="s">
        <v>285</v>
      </c>
      <c r="BM370" s="140" t="s">
        <v>542</v>
      </c>
    </row>
    <row r="371" spans="2:65" s="1" customFormat="1" ht="11.25" x14ac:dyDescent="0.2">
      <c r="B371" s="33"/>
      <c r="D371" s="142" t="s">
        <v>164</v>
      </c>
      <c r="F371" s="143" t="s">
        <v>543</v>
      </c>
      <c r="I371" s="144"/>
      <c r="L371" s="33"/>
      <c r="M371" s="145"/>
      <c r="U371" s="330"/>
      <c r="V371" s="1" t="str">
        <f t="shared" si="4"/>
        <v/>
      </c>
      <c r="AT371" s="18" t="s">
        <v>164</v>
      </c>
      <c r="AU371" s="18" t="s">
        <v>88</v>
      </c>
    </row>
    <row r="372" spans="2:65" s="1" customFormat="1" ht="16.5" customHeight="1" x14ac:dyDescent="0.2">
      <c r="B372" s="33"/>
      <c r="C372" s="129" t="s">
        <v>544</v>
      </c>
      <c r="D372" s="129" t="s">
        <v>157</v>
      </c>
      <c r="E372" s="130" t="s">
        <v>545</v>
      </c>
      <c r="F372" s="131" t="s">
        <v>546</v>
      </c>
      <c r="G372" s="132" t="s">
        <v>288</v>
      </c>
      <c r="H372" s="133">
        <v>1</v>
      </c>
      <c r="I372" s="134"/>
      <c r="J372" s="135">
        <f>ROUND(I372*H372,2)</f>
        <v>0</v>
      </c>
      <c r="K372" s="131" t="s">
        <v>161</v>
      </c>
      <c r="L372" s="33"/>
      <c r="M372" s="136" t="s">
        <v>19</v>
      </c>
      <c r="N372" s="137" t="s">
        <v>47</v>
      </c>
      <c r="P372" s="138">
        <f>O372*H372</f>
        <v>0</v>
      </c>
      <c r="Q372" s="138">
        <v>0</v>
      </c>
      <c r="R372" s="138">
        <f>Q372*H372</f>
        <v>0</v>
      </c>
      <c r="S372" s="138">
        <v>1.9460000000000002E-2</v>
      </c>
      <c r="T372" s="138">
        <f>S372*H372</f>
        <v>1.9460000000000002E-2</v>
      </c>
      <c r="U372" s="329" t="s">
        <v>19</v>
      </c>
      <c r="V372" s="1" t="str">
        <f t="shared" si="4"/>
        <v/>
      </c>
      <c r="AR372" s="140" t="s">
        <v>285</v>
      </c>
      <c r="AT372" s="140" t="s">
        <v>157</v>
      </c>
      <c r="AU372" s="140" t="s">
        <v>88</v>
      </c>
      <c r="AY372" s="18" t="s">
        <v>154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8" t="s">
        <v>88</v>
      </c>
      <c r="BK372" s="141">
        <f>ROUND(I372*H372,2)</f>
        <v>0</v>
      </c>
      <c r="BL372" s="18" t="s">
        <v>285</v>
      </c>
      <c r="BM372" s="140" t="s">
        <v>547</v>
      </c>
    </row>
    <row r="373" spans="2:65" s="1" customFormat="1" ht="11.25" x14ac:dyDescent="0.2">
      <c r="B373" s="33"/>
      <c r="D373" s="142" t="s">
        <v>164</v>
      </c>
      <c r="F373" s="143" t="s">
        <v>548</v>
      </c>
      <c r="I373" s="144"/>
      <c r="L373" s="33"/>
      <c r="M373" s="145"/>
      <c r="U373" s="330"/>
      <c r="V373" s="1" t="str">
        <f t="shared" si="4"/>
        <v/>
      </c>
      <c r="AT373" s="18" t="s">
        <v>164</v>
      </c>
      <c r="AU373" s="18" t="s">
        <v>88</v>
      </c>
    </row>
    <row r="374" spans="2:65" s="1" customFormat="1" ht="16.5" customHeight="1" x14ac:dyDescent="0.2">
      <c r="B374" s="33"/>
      <c r="C374" s="129" t="s">
        <v>549</v>
      </c>
      <c r="D374" s="129" t="s">
        <v>157</v>
      </c>
      <c r="E374" s="130" t="s">
        <v>550</v>
      </c>
      <c r="F374" s="131" t="s">
        <v>551</v>
      </c>
      <c r="G374" s="132" t="s">
        <v>288</v>
      </c>
      <c r="H374" s="133">
        <v>1</v>
      </c>
      <c r="I374" s="134"/>
      <c r="J374" s="135">
        <f>ROUND(I374*H374,2)</f>
        <v>0</v>
      </c>
      <c r="K374" s="131" t="s">
        <v>19</v>
      </c>
      <c r="L374" s="33"/>
      <c r="M374" s="136" t="s">
        <v>19</v>
      </c>
      <c r="N374" s="137" t="s">
        <v>47</v>
      </c>
      <c r="P374" s="138">
        <f>O374*H374</f>
        <v>0</v>
      </c>
      <c r="Q374" s="138">
        <v>0</v>
      </c>
      <c r="R374" s="138">
        <f>Q374*H374</f>
        <v>0</v>
      </c>
      <c r="S374" s="138">
        <v>2.2499999999999999E-2</v>
      </c>
      <c r="T374" s="138">
        <f>S374*H374</f>
        <v>2.2499999999999999E-2</v>
      </c>
      <c r="U374" s="329" t="s">
        <v>19</v>
      </c>
      <c r="V374" s="1" t="str">
        <f t="shared" si="4"/>
        <v/>
      </c>
      <c r="AR374" s="140" t="s">
        <v>285</v>
      </c>
      <c r="AT374" s="140" t="s">
        <v>157</v>
      </c>
      <c r="AU374" s="140" t="s">
        <v>88</v>
      </c>
      <c r="AY374" s="18" t="s">
        <v>154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88</v>
      </c>
      <c r="BK374" s="141">
        <f>ROUND(I374*H374,2)</f>
        <v>0</v>
      </c>
      <c r="BL374" s="18" t="s">
        <v>285</v>
      </c>
      <c r="BM374" s="140" t="s">
        <v>552</v>
      </c>
    </row>
    <row r="375" spans="2:65" s="1" customFormat="1" ht="16.5" customHeight="1" x14ac:dyDescent="0.2">
      <c r="B375" s="33"/>
      <c r="C375" s="129" t="s">
        <v>553</v>
      </c>
      <c r="D375" s="129" t="s">
        <v>157</v>
      </c>
      <c r="E375" s="130" t="s">
        <v>554</v>
      </c>
      <c r="F375" s="131" t="s">
        <v>555</v>
      </c>
      <c r="G375" s="132" t="s">
        <v>288</v>
      </c>
      <c r="H375" s="133">
        <v>1</v>
      </c>
      <c r="I375" s="134"/>
      <c r="J375" s="135">
        <f>ROUND(I375*H375,2)</f>
        <v>0</v>
      </c>
      <c r="K375" s="131" t="s">
        <v>161</v>
      </c>
      <c r="L375" s="33"/>
      <c r="M375" s="136" t="s">
        <v>19</v>
      </c>
      <c r="N375" s="137" t="s">
        <v>47</v>
      </c>
      <c r="P375" s="138">
        <f>O375*H375</f>
        <v>0</v>
      </c>
      <c r="Q375" s="138">
        <v>0</v>
      </c>
      <c r="R375" s="138">
        <f>Q375*H375</f>
        <v>0</v>
      </c>
      <c r="S375" s="138">
        <v>9.1999999999999998E-3</v>
      </c>
      <c r="T375" s="138">
        <f>S375*H375</f>
        <v>9.1999999999999998E-3</v>
      </c>
      <c r="U375" s="329" t="s">
        <v>19</v>
      </c>
      <c r="V375" s="1" t="str">
        <f t="shared" si="4"/>
        <v/>
      </c>
      <c r="AR375" s="140" t="s">
        <v>285</v>
      </c>
      <c r="AT375" s="140" t="s">
        <v>157</v>
      </c>
      <c r="AU375" s="140" t="s">
        <v>88</v>
      </c>
      <c r="AY375" s="18" t="s">
        <v>154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8" t="s">
        <v>88</v>
      </c>
      <c r="BK375" s="141">
        <f>ROUND(I375*H375,2)</f>
        <v>0</v>
      </c>
      <c r="BL375" s="18" t="s">
        <v>285</v>
      </c>
      <c r="BM375" s="140" t="s">
        <v>556</v>
      </c>
    </row>
    <row r="376" spans="2:65" s="1" customFormat="1" ht="11.25" x14ac:dyDescent="0.2">
      <c r="B376" s="33"/>
      <c r="D376" s="142" t="s">
        <v>164</v>
      </c>
      <c r="F376" s="143" t="s">
        <v>557</v>
      </c>
      <c r="I376" s="144"/>
      <c r="L376" s="33"/>
      <c r="M376" s="145"/>
      <c r="U376" s="330"/>
      <c r="V376" s="1" t="str">
        <f t="shared" si="4"/>
        <v/>
      </c>
      <c r="AT376" s="18" t="s">
        <v>164</v>
      </c>
      <c r="AU376" s="18" t="s">
        <v>88</v>
      </c>
    </row>
    <row r="377" spans="2:65" s="1" customFormat="1" ht="16.5" customHeight="1" x14ac:dyDescent="0.2">
      <c r="B377" s="33"/>
      <c r="C377" s="129" t="s">
        <v>558</v>
      </c>
      <c r="D377" s="129" t="s">
        <v>157</v>
      </c>
      <c r="E377" s="130" t="s">
        <v>559</v>
      </c>
      <c r="F377" s="131" t="s">
        <v>560</v>
      </c>
      <c r="G377" s="132" t="s">
        <v>288</v>
      </c>
      <c r="H377" s="133">
        <v>3</v>
      </c>
      <c r="I377" s="134"/>
      <c r="J377" s="135">
        <f>ROUND(I377*H377,2)</f>
        <v>0</v>
      </c>
      <c r="K377" s="131" t="s">
        <v>161</v>
      </c>
      <c r="L377" s="33"/>
      <c r="M377" s="136" t="s">
        <v>19</v>
      </c>
      <c r="N377" s="137" t="s">
        <v>47</v>
      </c>
      <c r="P377" s="138">
        <f>O377*H377</f>
        <v>0</v>
      </c>
      <c r="Q377" s="138">
        <v>0</v>
      </c>
      <c r="R377" s="138">
        <f>Q377*H377</f>
        <v>0</v>
      </c>
      <c r="S377" s="138">
        <v>1.56E-3</v>
      </c>
      <c r="T377" s="138">
        <f>S377*H377</f>
        <v>4.6800000000000001E-3</v>
      </c>
      <c r="U377" s="329" t="s">
        <v>19</v>
      </c>
      <c r="V377" s="1" t="str">
        <f t="shared" si="4"/>
        <v/>
      </c>
      <c r="AR377" s="140" t="s">
        <v>285</v>
      </c>
      <c r="AT377" s="140" t="s">
        <v>157</v>
      </c>
      <c r="AU377" s="140" t="s">
        <v>88</v>
      </c>
      <c r="AY377" s="18" t="s">
        <v>154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88</v>
      </c>
      <c r="BK377" s="141">
        <f>ROUND(I377*H377,2)</f>
        <v>0</v>
      </c>
      <c r="BL377" s="18" t="s">
        <v>285</v>
      </c>
      <c r="BM377" s="140" t="s">
        <v>561</v>
      </c>
    </row>
    <row r="378" spans="2:65" s="1" customFormat="1" ht="11.25" x14ac:dyDescent="0.2">
      <c r="B378" s="33"/>
      <c r="D378" s="142" t="s">
        <v>164</v>
      </c>
      <c r="F378" s="143" t="s">
        <v>562</v>
      </c>
      <c r="I378" s="144"/>
      <c r="L378" s="33"/>
      <c r="M378" s="145"/>
      <c r="U378" s="330"/>
      <c r="V378" s="1" t="str">
        <f t="shared" si="4"/>
        <v/>
      </c>
      <c r="AT378" s="18" t="s">
        <v>164</v>
      </c>
      <c r="AU378" s="18" t="s">
        <v>88</v>
      </c>
    </row>
    <row r="379" spans="2:65" s="12" customFormat="1" ht="11.25" x14ac:dyDescent="0.2">
      <c r="B379" s="146"/>
      <c r="D379" s="147" t="s">
        <v>166</v>
      </c>
      <c r="E379" s="148" t="s">
        <v>19</v>
      </c>
      <c r="F379" s="149" t="s">
        <v>563</v>
      </c>
      <c r="H379" s="150">
        <v>1</v>
      </c>
      <c r="I379" s="151"/>
      <c r="L379" s="146"/>
      <c r="M379" s="152"/>
      <c r="U379" s="331"/>
      <c r="V379" s="1" t="str">
        <f t="shared" si="4"/>
        <v/>
      </c>
      <c r="AT379" s="148" t="s">
        <v>166</v>
      </c>
      <c r="AU379" s="148" t="s">
        <v>88</v>
      </c>
      <c r="AV379" s="12" t="s">
        <v>88</v>
      </c>
      <c r="AW379" s="12" t="s">
        <v>36</v>
      </c>
      <c r="AX379" s="12" t="s">
        <v>75</v>
      </c>
      <c r="AY379" s="148" t="s">
        <v>154</v>
      </c>
    </row>
    <row r="380" spans="2:65" s="12" customFormat="1" ht="11.25" x14ac:dyDescent="0.2">
      <c r="B380" s="146"/>
      <c r="D380" s="147" t="s">
        <v>166</v>
      </c>
      <c r="E380" s="148" t="s">
        <v>19</v>
      </c>
      <c r="F380" s="149" t="s">
        <v>564</v>
      </c>
      <c r="H380" s="150">
        <v>1</v>
      </c>
      <c r="I380" s="151"/>
      <c r="L380" s="146"/>
      <c r="M380" s="152"/>
      <c r="U380" s="331"/>
      <c r="V380" s="1" t="str">
        <f t="shared" si="4"/>
        <v/>
      </c>
      <c r="AT380" s="148" t="s">
        <v>166</v>
      </c>
      <c r="AU380" s="148" t="s">
        <v>88</v>
      </c>
      <c r="AV380" s="12" t="s">
        <v>88</v>
      </c>
      <c r="AW380" s="12" t="s">
        <v>36</v>
      </c>
      <c r="AX380" s="12" t="s">
        <v>75</v>
      </c>
      <c r="AY380" s="148" t="s">
        <v>154</v>
      </c>
    </row>
    <row r="381" spans="2:65" s="12" customFormat="1" ht="11.25" x14ac:dyDescent="0.2">
      <c r="B381" s="146"/>
      <c r="D381" s="147" t="s">
        <v>166</v>
      </c>
      <c r="E381" s="148" t="s">
        <v>19</v>
      </c>
      <c r="F381" s="149" t="s">
        <v>565</v>
      </c>
      <c r="H381" s="150">
        <v>1</v>
      </c>
      <c r="I381" s="151"/>
      <c r="L381" s="146"/>
      <c r="M381" s="152"/>
      <c r="U381" s="331"/>
      <c r="V381" s="1" t="str">
        <f t="shared" si="4"/>
        <v/>
      </c>
      <c r="AT381" s="148" t="s">
        <v>166</v>
      </c>
      <c r="AU381" s="148" t="s">
        <v>88</v>
      </c>
      <c r="AV381" s="12" t="s">
        <v>88</v>
      </c>
      <c r="AW381" s="12" t="s">
        <v>36</v>
      </c>
      <c r="AX381" s="12" t="s">
        <v>75</v>
      </c>
      <c r="AY381" s="148" t="s">
        <v>154</v>
      </c>
    </row>
    <row r="382" spans="2:65" s="13" customFormat="1" ht="11.25" x14ac:dyDescent="0.2">
      <c r="B382" s="153"/>
      <c r="D382" s="147" t="s">
        <v>166</v>
      </c>
      <c r="E382" s="154" t="s">
        <v>19</v>
      </c>
      <c r="F382" s="155" t="s">
        <v>168</v>
      </c>
      <c r="H382" s="156">
        <v>3</v>
      </c>
      <c r="I382" s="157"/>
      <c r="L382" s="153"/>
      <c r="M382" s="158"/>
      <c r="U382" s="332"/>
      <c r="V382" s="1" t="str">
        <f t="shared" si="4"/>
        <v/>
      </c>
      <c r="AT382" s="154" t="s">
        <v>166</v>
      </c>
      <c r="AU382" s="154" t="s">
        <v>88</v>
      </c>
      <c r="AV382" s="13" t="s">
        <v>162</v>
      </c>
      <c r="AW382" s="13" t="s">
        <v>36</v>
      </c>
      <c r="AX382" s="13" t="s">
        <v>82</v>
      </c>
      <c r="AY382" s="154" t="s">
        <v>154</v>
      </c>
    </row>
    <row r="383" spans="2:65" s="1" customFormat="1" ht="16.5" customHeight="1" x14ac:dyDescent="0.2">
      <c r="B383" s="33"/>
      <c r="C383" s="129" t="s">
        <v>566</v>
      </c>
      <c r="D383" s="129" t="s">
        <v>157</v>
      </c>
      <c r="E383" s="130" t="s">
        <v>567</v>
      </c>
      <c r="F383" s="131" t="s">
        <v>568</v>
      </c>
      <c r="G383" s="132" t="s">
        <v>288</v>
      </c>
      <c r="H383" s="133">
        <v>1</v>
      </c>
      <c r="I383" s="134"/>
      <c r="J383" s="135">
        <f>ROUND(I383*H383,2)</f>
        <v>0</v>
      </c>
      <c r="K383" s="131" t="s">
        <v>19</v>
      </c>
      <c r="L383" s="33"/>
      <c r="M383" s="136" t="s">
        <v>19</v>
      </c>
      <c r="N383" s="137" t="s">
        <v>47</v>
      </c>
      <c r="P383" s="138">
        <f>O383*H383</f>
        <v>0</v>
      </c>
      <c r="Q383" s="138">
        <v>0</v>
      </c>
      <c r="R383" s="138">
        <f>Q383*H383</f>
        <v>0</v>
      </c>
      <c r="S383" s="138">
        <v>6.7000000000000004E-2</v>
      </c>
      <c r="T383" s="138">
        <f>S383*H383</f>
        <v>6.7000000000000004E-2</v>
      </c>
      <c r="U383" s="329" t="s">
        <v>19</v>
      </c>
      <c r="V383" s="1" t="str">
        <f t="shared" si="4"/>
        <v/>
      </c>
      <c r="AR383" s="140" t="s">
        <v>285</v>
      </c>
      <c r="AT383" s="140" t="s">
        <v>157</v>
      </c>
      <c r="AU383" s="140" t="s">
        <v>88</v>
      </c>
      <c r="AY383" s="18" t="s">
        <v>154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88</v>
      </c>
      <c r="BK383" s="141">
        <f>ROUND(I383*H383,2)</f>
        <v>0</v>
      </c>
      <c r="BL383" s="18" t="s">
        <v>285</v>
      </c>
      <c r="BM383" s="140" t="s">
        <v>569</v>
      </c>
    </row>
    <row r="384" spans="2:65" s="1" customFormat="1" ht="16.5" customHeight="1" x14ac:dyDescent="0.2">
      <c r="B384" s="33"/>
      <c r="C384" s="129" t="s">
        <v>570</v>
      </c>
      <c r="D384" s="129" t="s">
        <v>157</v>
      </c>
      <c r="E384" s="130" t="s">
        <v>571</v>
      </c>
      <c r="F384" s="131" t="s">
        <v>572</v>
      </c>
      <c r="G384" s="132" t="s">
        <v>288</v>
      </c>
      <c r="H384" s="133">
        <v>1</v>
      </c>
      <c r="I384" s="134"/>
      <c r="J384" s="135">
        <f>ROUND(I384*H384,2)</f>
        <v>0</v>
      </c>
      <c r="K384" s="131" t="s">
        <v>19</v>
      </c>
      <c r="L384" s="33"/>
      <c r="M384" s="136" t="s">
        <v>19</v>
      </c>
      <c r="N384" s="137" t="s">
        <v>47</v>
      </c>
      <c r="P384" s="138">
        <f>O384*H384</f>
        <v>0</v>
      </c>
      <c r="Q384" s="138">
        <v>0</v>
      </c>
      <c r="R384" s="138">
        <f>Q384*H384</f>
        <v>0</v>
      </c>
      <c r="S384" s="138">
        <v>1.4930000000000001E-2</v>
      </c>
      <c r="T384" s="138">
        <f>S384*H384</f>
        <v>1.4930000000000001E-2</v>
      </c>
      <c r="U384" s="329" t="s">
        <v>19</v>
      </c>
      <c r="V384" s="1" t="str">
        <f t="shared" si="4"/>
        <v/>
      </c>
      <c r="AR384" s="140" t="s">
        <v>285</v>
      </c>
      <c r="AT384" s="140" t="s">
        <v>157</v>
      </c>
      <c r="AU384" s="140" t="s">
        <v>88</v>
      </c>
      <c r="AY384" s="18" t="s">
        <v>154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8" t="s">
        <v>88</v>
      </c>
      <c r="BK384" s="141">
        <f>ROUND(I384*H384,2)</f>
        <v>0</v>
      </c>
      <c r="BL384" s="18" t="s">
        <v>285</v>
      </c>
      <c r="BM384" s="140" t="s">
        <v>573</v>
      </c>
    </row>
    <row r="385" spans="2:65" s="11" customFormat="1" ht="22.9" customHeight="1" x14ac:dyDescent="0.2">
      <c r="B385" s="117"/>
      <c r="D385" s="118" t="s">
        <v>74</v>
      </c>
      <c r="E385" s="127" t="s">
        <v>574</v>
      </c>
      <c r="F385" s="127" t="s">
        <v>575</v>
      </c>
      <c r="I385" s="120"/>
      <c r="J385" s="128">
        <f>BK385</f>
        <v>0</v>
      </c>
      <c r="L385" s="117"/>
      <c r="M385" s="122"/>
      <c r="P385" s="123">
        <f>P386</f>
        <v>0</v>
      </c>
      <c r="R385" s="123">
        <f>R386</f>
        <v>0</v>
      </c>
      <c r="T385" s="123">
        <f>T386</f>
        <v>2.1999999999999999E-2</v>
      </c>
      <c r="U385" s="328"/>
      <c r="V385" s="1" t="str">
        <f t="shared" si="4"/>
        <v/>
      </c>
      <c r="AR385" s="118" t="s">
        <v>88</v>
      </c>
      <c r="AT385" s="125" t="s">
        <v>74</v>
      </c>
      <c r="AU385" s="125" t="s">
        <v>82</v>
      </c>
      <c r="AY385" s="118" t="s">
        <v>154</v>
      </c>
      <c r="BK385" s="126">
        <f>BK386</f>
        <v>0</v>
      </c>
    </row>
    <row r="386" spans="2:65" s="1" customFormat="1" ht="16.5" customHeight="1" x14ac:dyDescent="0.2">
      <c r="B386" s="33"/>
      <c r="C386" s="129" t="s">
        <v>576</v>
      </c>
      <c r="D386" s="129" t="s">
        <v>157</v>
      </c>
      <c r="E386" s="130" t="s">
        <v>577</v>
      </c>
      <c r="F386" s="131" t="s">
        <v>578</v>
      </c>
      <c r="G386" s="132" t="s">
        <v>310</v>
      </c>
      <c r="H386" s="133">
        <v>1</v>
      </c>
      <c r="I386" s="134"/>
      <c r="J386" s="135">
        <f>ROUND(I386*H386,2)</f>
        <v>0</v>
      </c>
      <c r="K386" s="131" t="s">
        <v>19</v>
      </c>
      <c r="L386" s="33"/>
      <c r="M386" s="136" t="s">
        <v>19</v>
      </c>
      <c r="N386" s="137" t="s">
        <v>47</v>
      </c>
      <c r="P386" s="138">
        <f>O386*H386</f>
        <v>0</v>
      </c>
      <c r="Q386" s="138">
        <v>0</v>
      </c>
      <c r="R386" s="138">
        <f>Q386*H386</f>
        <v>0</v>
      </c>
      <c r="S386" s="138">
        <v>2.1999999999999999E-2</v>
      </c>
      <c r="T386" s="138">
        <f>S386*H386</f>
        <v>2.1999999999999999E-2</v>
      </c>
      <c r="U386" s="329" t="s">
        <v>19</v>
      </c>
      <c r="V386" s="1" t="str">
        <f t="shared" si="4"/>
        <v/>
      </c>
      <c r="AR386" s="140" t="s">
        <v>285</v>
      </c>
      <c r="AT386" s="140" t="s">
        <v>157</v>
      </c>
      <c r="AU386" s="140" t="s">
        <v>88</v>
      </c>
      <c r="AY386" s="18" t="s">
        <v>154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8" t="s">
        <v>88</v>
      </c>
      <c r="BK386" s="141">
        <f>ROUND(I386*H386,2)</f>
        <v>0</v>
      </c>
      <c r="BL386" s="18" t="s">
        <v>285</v>
      </c>
      <c r="BM386" s="140" t="s">
        <v>579</v>
      </c>
    </row>
    <row r="387" spans="2:65" s="11" customFormat="1" ht="22.9" customHeight="1" x14ac:dyDescent="0.2">
      <c r="B387" s="117"/>
      <c r="D387" s="118" t="s">
        <v>74</v>
      </c>
      <c r="E387" s="127" t="s">
        <v>580</v>
      </c>
      <c r="F387" s="127" t="s">
        <v>581</v>
      </c>
      <c r="I387" s="120"/>
      <c r="J387" s="128">
        <f>BK387</f>
        <v>0</v>
      </c>
      <c r="L387" s="117"/>
      <c r="M387" s="122"/>
      <c r="P387" s="123">
        <f>SUM(P388:P459)</f>
        <v>0</v>
      </c>
      <c r="R387" s="123">
        <f>SUM(R388:R459)</f>
        <v>1.26741517</v>
      </c>
      <c r="T387" s="123">
        <f>SUM(T388:T459)</f>
        <v>1.116E-2</v>
      </c>
      <c r="U387" s="328"/>
      <c r="V387" s="1" t="str">
        <f t="shared" si="4"/>
        <v/>
      </c>
      <c r="AR387" s="118" t="s">
        <v>88</v>
      </c>
      <c r="AT387" s="125" t="s">
        <v>74</v>
      </c>
      <c r="AU387" s="125" t="s">
        <v>82</v>
      </c>
      <c r="AY387" s="118" t="s">
        <v>154</v>
      </c>
      <c r="BK387" s="126">
        <f>SUM(BK388:BK459)</f>
        <v>0</v>
      </c>
    </row>
    <row r="388" spans="2:65" s="1" customFormat="1" ht="33" customHeight="1" x14ac:dyDescent="0.2">
      <c r="B388" s="33"/>
      <c r="C388" s="129" t="s">
        <v>582</v>
      </c>
      <c r="D388" s="129" t="s">
        <v>157</v>
      </c>
      <c r="E388" s="130" t="s">
        <v>583</v>
      </c>
      <c r="F388" s="131" t="s">
        <v>584</v>
      </c>
      <c r="G388" s="132" t="s">
        <v>171</v>
      </c>
      <c r="H388" s="133">
        <v>23.609000000000002</v>
      </c>
      <c r="I388" s="134"/>
      <c r="J388" s="135">
        <f>ROUND(I388*H388,2)</f>
        <v>0</v>
      </c>
      <c r="K388" s="131" t="s">
        <v>161</v>
      </c>
      <c r="L388" s="33"/>
      <c r="M388" s="136" t="s">
        <v>19</v>
      </c>
      <c r="N388" s="137" t="s">
        <v>47</v>
      </c>
      <c r="P388" s="138">
        <f>O388*H388</f>
        <v>0</v>
      </c>
      <c r="Q388" s="138">
        <v>1.7149999999999999E-2</v>
      </c>
      <c r="R388" s="138">
        <f>Q388*H388</f>
        <v>0.40489435000000001</v>
      </c>
      <c r="S388" s="138">
        <v>0</v>
      </c>
      <c r="T388" s="138">
        <f>S388*H388</f>
        <v>0</v>
      </c>
      <c r="U388" s="329" t="s">
        <v>177</v>
      </c>
      <c r="V388" s="1">
        <f t="shared" si="4"/>
        <v>0</v>
      </c>
      <c r="AR388" s="140" t="s">
        <v>285</v>
      </c>
      <c r="AT388" s="140" t="s">
        <v>157</v>
      </c>
      <c r="AU388" s="140" t="s">
        <v>88</v>
      </c>
      <c r="AY388" s="18" t="s">
        <v>154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88</v>
      </c>
      <c r="BK388" s="141">
        <f>ROUND(I388*H388,2)</f>
        <v>0</v>
      </c>
      <c r="BL388" s="18" t="s">
        <v>285</v>
      </c>
      <c r="BM388" s="140" t="s">
        <v>585</v>
      </c>
    </row>
    <row r="389" spans="2:65" s="1" customFormat="1" ht="11.25" x14ac:dyDescent="0.2">
      <c r="B389" s="33"/>
      <c r="D389" s="142" t="s">
        <v>164</v>
      </c>
      <c r="F389" s="143" t="s">
        <v>586</v>
      </c>
      <c r="I389" s="144"/>
      <c r="L389" s="33"/>
      <c r="M389" s="145"/>
      <c r="U389" s="330"/>
      <c r="V389" s="1" t="str">
        <f t="shared" si="4"/>
        <v/>
      </c>
      <c r="AT389" s="18" t="s">
        <v>164</v>
      </c>
      <c r="AU389" s="18" t="s">
        <v>88</v>
      </c>
    </row>
    <row r="390" spans="2:65" s="12" customFormat="1" ht="11.25" x14ac:dyDescent="0.2">
      <c r="B390" s="146"/>
      <c r="D390" s="147" t="s">
        <v>166</v>
      </c>
      <c r="E390" s="148" t="s">
        <v>19</v>
      </c>
      <c r="F390" s="149" t="s">
        <v>587</v>
      </c>
      <c r="H390" s="150">
        <v>5.3179999999999996</v>
      </c>
      <c r="I390" s="151"/>
      <c r="L390" s="146"/>
      <c r="M390" s="152"/>
      <c r="U390" s="331"/>
      <c r="V390" s="1" t="str">
        <f t="shared" si="4"/>
        <v/>
      </c>
      <c r="AT390" s="148" t="s">
        <v>166</v>
      </c>
      <c r="AU390" s="148" t="s">
        <v>88</v>
      </c>
      <c r="AV390" s="12" t="s">
        <v>88</v>
      </c>
      <c r="AW390" s="12" t="s">
        <v>36</v>
      </c>
      <c r="AX390" s="12" t="s">
        <v>75</v>
      </c>
      <c r="AY390" s="148" t="s">
        <v>154</v>
      </c>
    </row>
    <row r="391" spans="2:65" s="12" customFormat="1" ht="11.25" x14ac:dyDescent="0.2">
      <c r="B391" s="146"/>
      <c r="D391" s="147" t="s">
        <v>166</v>
      </c>
      <c r="E391" s="148" t="s">
        <v>19</v>
      </c>
      <c r="F391" s="149" t="s">
        <v>588</v>
      </c>
      <c r="H391" s="150">
        <v>15.666</v>
      </c>
      <c r="I391" s="151"/>
      <c r="L391" s="146"/>
      <c r="M391" s="152"/>
      <c r="U391" s="331"/>
      <c r="V391" s="1" t="str">
        <f t="shared" si="4"/>
        <v/>
      </c>
      <c r="AT391" s="148" t="s">
        <v>166</v>
      </c>
      <c r="AU391" s="148" t="s">
        <v>88</v>
      </c>
      <c r="AV391" s="12" t="s">
        <v>88</v>
      </c>
      <c r="AW391" s="12" t="s">
        <v>36</v>
      </c>
      <c r="AX391" s="12" t="s">
        <v>75</v>
      </c>
      <c r="AY391" s="148" t="s">
        <v>154</v>
      </c>
    </row>
    <row r="392" spans="2:65" s="12" customFormat="1" ht="11.25" x14ac:dyDescent="0.2">
      <c r="B392" s="146"/>
      <c r="D392" s="147" t="s">
        <v>166</v>
      </c>
      <c r="E392" s="148" t="s">
        <v>19</v>
      </c>
      <c r="F392" s="149" t="s">
        <v>589</v>
      </c>
      <c r="H392" s="150">
        <v>2.625</v>
      </c>
      <c r="I392" s="151"/>
      <c r="L392" s="146"/>
      <c r="M392" s="152"/>
      <c r="U392" s="331"/>
      <c r="V392" s="1" t="str">
        <f t="shared" si="4"/>
        <v/>
      </c>
      <c r="AT392" s="148" t="s">
        <v>166</v>
      </c>
      <c r="AU392" s="148" t="s">
        <v>88</v>
      </c>
      <c r="AV392" s="12" t="s">
        <v>88</v>
      </c>
      <c r="AW392" s="12" t="s">
        <v>36</v>
      </c>
      <c r="AX392" s="12" t="s">
        <v>75</v>
      </c>
      <c r="AY392" s="148" t="s">
        <v>154</v>
      </c>
    </row>
    <row r="393" spans="2:65" s="13" customFormat="1" ht="11.25" x14ac:dyDescent="0.2">
      <c r="B393" s="153"/>
      <c r="D393" s="147" t="s">
        <v>166</v>
      </c>
      <c r="E393" s="154" t="s">
        <v>19</v>
      </c>
      <c r="F393" s="155" t="s">
        <v>168</v>
      </c>
      <c r="H393" s="156">
        <v>23.609000000000002</v>
      </c>
      <c r="I393" s="157"/>
      <c r="L393" s="153"/>
      <c r="M393" s="158"/>
      <c r="U393" s="332"/>
      <c r="V393" s="1" t="str">
        <f t="shared" si="4"/>
        <v/>
      </c>
      <c r="AT393" s="154" t="s">
        <v>166</v>
      </c>
      <c r="AU393" s="154" t="s">
        <v>88</v>
      </c>
      <c r="AV393" s="13" t="s">
        <v>162</v>
      </c>
      <c r="AW393" s="13" t="s">
        <v>36</v>
      </c>
      <c r="AX393" s="13" t="s">
        <v>82</v>
      </c>
      <c r="AY393" s="154" t="s">
        <v>154</v>
      </c>
    </row>
    <row r="394" spans="2:65" s="1" customFormat="1" ht="33" customHeight="1" x14ac:dyDescent="0.2">
      <c r="B394" s="33"/>
      <c r="C394" s="129" t="s">
        <v>590</v>
      </c>
      <c r="D394" s="129" t="s">
        <v>157</v>
      </c>
      <c r="E394" s="130" t="s">
        <v>591</v>
      </c>
      <c r="F394" s="131" t="s">
        <v>592</v>
      </c>
      <c r="G394" s="132" t="s">
        <v>171</v>
      </c>
      <c r="H394" s="133">
        <v>10.519</v>
      </c>
      <c r="I394" s="134"/>
      <c r="J394" s="135">
        <f>ROUND(I394*H394,2)</f>
        <v>0</v>
      </c>
      <c r="K394" s="131" t="s">
        <v>19</v>
      </c>
      <c r="L394" s="33"/>
      <c r="M394" s="136" t="s">
        <v>19</v>
      </c>
      <c r="N394" s="137" t="s">
        <v>47</v>
      </c>
      <c r="P394" s="138">
        <f>O394*H394</f>
        <v>0</v>
      </c>
      <c r="Q394" s="138">
        <v>1.2880000000000001E-2</v>
      </c>
      <c r="R394" s="138">
        <f>Q394*H394</f>
        <v>0.13548472</v>
      </c>
      <c r="S394" s="138">
        <v>0</v>
      </c>
      <c r="T394" s="138">
        <f>S394*H394</f>
        <v>0</v>
      </c>
      <c r="U394" s="329" t="s">
        <v>19</v>
      </c>
      <c r="V394" s="1" t="str">
        <f t="shared" si="4"/>
        <v/>
      </c>
      <c r="AR394" s="140" t="s">
        <v>285</v>
      </c>
      <c r="AT394" s="140" t="s">
        <v>157</v>
      </c>
      <c r="AU394" s="140" t="s">
        <v>88</v>
      </c>
      <c r="AY394" s="18" t="s">
        <v>154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8" t="s">
        <v>88</v>
      </c>
      <c r="BK394" s="141">
        <f>ROUND(I394*H394,2)</f>
        <v>0</v>
      </c>
      <c r="BL394" s="18" t="s">
        <v>285</v>
      </c>
      <c r="BM394" s="140" t="s">
        <v>593</v>
      </c>
    </row>
    <row r="395" spans="2:65" s="12" customFormat="1" ht="11.25" x14ac:dyDescent="0.2">
      <c r="B395" s="146"/>
      <c r="D395" s="147" t="s">
        <v>166</v>
      </c>
      <c r="E395" s="148" t="s">
        <v>19</v>
      </c>
      <c r="F395" s="149" t="s">
        <v>594</v>
      </c>
      <c r="H395" s="150">
        <v>10.519</v>
      </c>
      <c r="I395" s="151"/>
      <c r="L395" s="146"/>
      <c r="M395" s="152"/>
      <c r="U395" s="331"/>
      <c r="V395" s="1" t="str">
        <f t="shared" si="4"/>
        <v/>
      </c>
      <c r="AT395" s="148" t="s">
        <v>166</v>
      </c>
      <c r="AU395" s="148" t="s">
        <v>88</v>
      </c>
      <c r="AV395" s="12" t="s">
        <v>88</v>
      </c>
      <c r="AW395" s="12" t="s">
        <v>36</v>
      </c>
      <c r="AX395" s="12" t="s">
        <v>75</v>
      </c>
      <c r="AY395" s="148" t="s">
        <v>154</v>
      </c>
    </row>
    <row r="396" spans="2:65" s="13" customFormat="1" ht="11.25" x14ac:dyDescent="0.2">
      <c r="B396" s="153"/>
      <c r="D396" s="147" t="s">
        <v>166</v>
      </c>
      <c r="E396" s="154" t="s">
        <v>19</v>
      </c>
      <c r="F396" s="155" t="s">
        <v>168</v>
      </c>
      <c r="H396" s="156">
        <v>10.519</v>
      </c>
      <c r="I396" s="157"/>
      <c r="L396" s="153"/>
      <c r="M396" s="158"/>
      <c r="U396" s="332"/>
      <c r="V396" s="1" t="str">
        <f t="shared" si="4"/>
        <v/>
      </c>
      <c r="AT396" s="154" t="s">
        <v>166</v>
      </c>
      <c r="AU396" s="154" t="s">
        <v>88</v>
      </c>
      <c r="AV396" s="13" t="s">
        <v>162</v>
      </c>
      <c r="AW396" s="13" t="s">
        <v>36</v>
      </c>
      <c r="AX396" s="13" t="s">
        <v>82</v>
      </c>
      <c r="AY396" s="154" t="s">
        <v>154</v>
      </c>
    </row>
    <row r="397" spans="2:65" s="1" customFormat="1" ht="24.2" customHeight="1" x14ac:dyDescent="0.2">
      <c r="B397" s="33"/>
      <c r="C397" s="129" t="s">
        <v>595</v>
      </c>
      <c r="D397" s="129" t="s">
        <v>157</v>
      </c>
      <c r="E397" s="130" t="s">
        <v>596</v>
      </c>
      <c r="F397" s="131" t="s">
        <v>597</v>
      </c>
      <c r="G397" s="132" t="s">
        <v>171</v>
      </c>
      <c r="H397" s="133">
        <v>3.7109999999999999</v>
      </c>
      <c r="I397" s="134"/>
      <c r="J397" s="135">
        <f>ROUND(I397*H397,2)</f>
        <v>0</v>
      </c>
      <c r="K397" s="131" t="s">
        <v>161</v>
      </c>
      <c r="L397" s="33"/>
      <c r="M397" s="136" t="s">
        <v>19</v>
      </c>
      <c r="N397" s="137" t="s">
        <v>47</v>
      </c>
      <c r="P397" s="138">
        <f>O397*H397</f>
        <v>0</v>
      </c>
      <c r="Q397" s="138">
        <v>1.2200000000000001E-2</v>
      </c>
      <c r="R397" s="138">
        <f>Q397*H397</f>
        <v>4.5274200000000001E-2</v>
      </c>
      <c r="S397" s="138">
        <v>0</v>
      </c>
      <c r="T397" s="138">
        <f>S397*H397</f>
        <v>0</v>
      </c>
      <c r="U397" s="329" t="s">
        <v>177</v>
      </c>
      <c r="V397" s="1">
        <f t="shared" si="4"/>
        <v>0</v>
      </c>
      <c r="AR397" s="140" t="s">
        <v>285</v>
      </c>
      <c r="AT397" s="140" t="s">
        <v>157</v>
      </c>
      <c r="AU397" s="140" t="s">
        <v>88</v>
      </c>
      <c r="AY397" s="18" t="s">
        <v>154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88</v>
      </c>
      <c r="BK397" s="141">
        <f>ROUND(I397*H397,2)</f>
        <v>0</v>
      </c>
      <c r="BL397" s="18" t="s">
        <v>285</v>
      </c>
      <c r="BM397" s="140" t="s">
        <v>598</v>
      </c>
    </row>
    <row r="398" spans="2:65" s="1" customFormat="1" ht="11.25" x14ac:dyDescent="0.2">
      <c r="B398" s="33"/>
      <c r="D398" s="142" t="s">
        <v>164</v>
      </c>
      <c r="F398" s="143" t="s">
        <v>599</v>
      </c>
      <c r="I398" s="144"/>
      <c r="L398" s="33"/>
      <c r="M398" s="145"/>
      <c r="U398" s="330"/>
      <c r="V398" s="1" t="str">
        <f t="shared" si="4"/>
        <v/>
      </c>
      <c r="AT398" s="18" t="s">
        <v>164</v>
      </c>
      <c r="AU398" s="18" t="s">
        <v>88</v>
      </c>
    </row>
    <row r="399" spans="2:65" s="14" customFormat="1" ht="11.25" x14ac:dyDescent="0.2">
      <c r="B399" s="159"/>
      <c r="D399" s="147" t="s">
        <v>166</v>
      </c>
      <c r="E399" s="160" t="s">
        <v>19</v>
      </c>
      <c r="F399" s="161" t="s">
        <v>600</v>
      </c>
      <c r="H399" s="160" t="s">
        <v>19</v>
      </c>
      <c r="I399" s="162"/>
      <c r="L399" s="159"/>
      <c r="M399" s="163"/>
      <c r="U399" s="333"/>
      <c r="V399" s="1" t="str">
        <f t="shared" si="4"/>
        <v/>
      </c>
      <c r="AT399" s="160" t="s">
        <v>166</v>
      </c>
      <c r="AU399" s="160" t="s">
        <v>88</v>
      </c>
      <c r="AV399" s="14" t="s">
        <v>82</v>
      </c>
      <c r="AW399" s="14" t="s">
        <v>36</v>
      </c>
      <c r="AX399" s="14" t="s">
        <v>75</v>
      </c>
      <c r="AY399" s="160" t="s">
        <v>154</v>
      </c>
    </row>
    <row r="400" spans="2:65" s="12" customFormat="1" ht="11.25" x14ac:dyDescent="0.2">
      <c r="B400" s="146"/>
      <c r="D400" s="147" t="s">
        <v>166</v>
      </c>
      <c r="E400" s="148" t="s">
        <v>19</v>
      </c>
      <c r="F400" s="149" t="s">
        <v>601</v>
      </c>
      <c r="H400" s="150">
        <v>3.7109999999999999</v>
      </c>
      <c r="I400" s="151"/>
      <c r="L400" s="146"/>
      <c r="M400" s="152"/>
      <c r="U400" s="331"/>
      <c r="V400" s="1" t="str">
        <f t="shared" si="4"/>
        <v/>
      </c>
      <c r="AT400" s="148" t="s">
        <v>166</v>
      </c>
      <c r="AU400" s="148" t="s">
        <v>88</v>
      </c>
      <c r="AV400" s="12" t="s">
        <v>88</v>
      </c>
      <c r="AW400" s="12" t="s">
        <v>36</v>
      </c>
      <c r="AX400" s="12" t="s">
        <v>75</v>
      </c>
      <c r="AY400" s="148" t="s">
        <v>154</v>
      </c>
    </row>
    <row r="401" spans="2:65" s="13" customFormat="1" ht="11.25" x14ac:dyDescent="0.2">
      <c r="B401" s="153"/>
      <c r="D401" s="147" t="s">
        <v>166</v>
      </c>
      <c r="E401" s="154" t="s">
        <v>19</v>
      </c>
      <c r="F401" s="155" t="s">
        <v>168</v>
      </c>
      <c r="H401" s="156">
        <v>3.7109999999999999</v>
      </c>
      <c r="I401" s="157"/>
      <c r="L401" s="153"/>
      <c r="M401" s="158"/>
      <c r="U401" s="332"/>
      <c r="V401" s="1" t="str">
        <f t="shared" si="4"/>
        <v/>
      </c>
      <c r="AT401" s="154" t="s">
        <v>166</v>
      </c>
      <c r="AU401" s="154" t="s">
        <v>88</v>
      </c>
      <c r="AV401" s="13" t="s">
        <v>162</v>
      </c>
      <c r="AW401" s="13" t="s">
        <v>36</v>
      </c>
      <c r="AX401" s="13" t="s">
        <v>82</v>
      </c>
      <c r="AY401" s="154" t="s">
        <v>154</v>
      </c>
    </row>
    <row r="402" spans="2:65" s="1" customFormat="1" ht="24.2" customHeight="1" x14ac:dyDescent="0.2">
      <c r="B402" s="33"/>
      <c r="C402" s="129" t="s">
        <v>602</v>
      </c>
      <c r="D402" s="129" t="s">
        <v>157</v>
      </c>
      <c r="E402" s="130" t="s">
        <v>603</v>
      </c>
      <c r="F402" s="131" t="s">
        <v>604</v>
      </c>
      <c r="G402" s="132" t="s">
        <v>171</v>
      </c>
      <c r="H402" s="133">
        <v>8.2899999999999991</v>
      </c>
      <c r="I402" s="134"/>
      <c r="J402" s="135">
        <f>ROUND(I402*H402,2)</f>
        <v>0</v>
      </c>
      <c r="K402" s="131" t="s">
        <v>161</v>
      </c>
      <c r="L402" s="33"/>
      <c r="M402" s="136" t="s">
        <v>19</v>
      </c>
      <c r="N402" s="137" t="s">
        <v>47</v>
      </c>
      <c r="P402" s="138">
        <f>O402*H402</f>
        <v>0</v>
      </c>
      <c r="Q402" s="138">
        <v>1.26E-2</v>
      </c>
      <c r="R402" s="138">
        <f>Q402*H402</f>
        <v>0.10445399999999999</v>
      </c>
      <c r="S402" s="138">
        <v>0</v>
      </c>
      <c r="T402" s="138">
        <f>S402*H402</f>
        <v>0</v>
      </c>
      <c r="U402" s="329" t="s">
        <v>177</v>
      </c>
      <c r="V402" s="1">
        <f t="shared" si="4"/>
        <v>0</v>
      </c>
      <c r="AR402" s="140" t="s">
        <v>285</v>
      </c>
      <c r="AT402" s="140" t="s">
        <v>157</v>
      </c>
      <c r="AU402" s="140" t="s">
        <v>88</v>
      </c>
      <c r="AY402" s="18" t="s">
        <v>154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8" t="s">
        <v>88</v>
      </c>
      <c r="BK402" s="141">
        <f>ROUND(I402*H402,2)</f>
        <v>0</v>
      </c>
      <c r="BL402" s="18" t="s">
        <v>285</v>
      </c>
      <c r="BM402" s="140" t="s">
        <v>605</v>
      </c>
    </row>
    <row r="403" spans="2:65" s="1" customFormat="1" ht="11.25" x14ac:dyDescent="0.2">
      <c r="B403" s="33"/>
      <c r="D403" s="142" t="s">
        <v>164</v>
      </c>
      <c r="F403" s="143" t="s">
        <v>606</v>
      </c>
      <c r="I403" s="144"/>
      <c r="L403" s="33"/>
      <c r="M403" s="145"/>
      <c r="U403" s="330"/>
      <c r="V403" s="1" t="str">
        <f t="shared" si="4"/>
        <v/>
      </c>
      <c r="AT403" s="18" t="s">
        <v>164</v>
      </c>
      <c r="AU403" s="18" t="s">
        <v>88</v>
      </c>
    </row>
    <row r="404" spans="2:65" s="14" customFormat="1" ht="11.25" x14ac:dyDescent="0.2">
      <c r="B404" s="159"/>
      <c r="D404" s="147" t="s">
        <v>166</v>
      </c>
      <c r="E404" s="160" t="s">
        <v>19</v>
      </c>
      <c r="F404" s="161" t="s">
        <v>600</v>
      </c>
      <c r="H404" s="160" t="s">
        <v>19</v>
      </c>
      <c r="I404" s="162"/>
      <c r="L404" s="159"/>
      <c r="M404" s="163"/>
      <c r="U404" s="333"/>
      <c r="V404" s="1" t="str">
        <f t="shared" si="4"/>
        <v/>
      </c>
      <c r="AT404" s="160" t="s">
        <v>166</v>
      </c>
      <c r="AU404" s="160" t="s">
        <v>88</v>
      </c>
      <c r="AV404" s="14" t="s">
        <v>82</v>
      </c>
      <c r="AW404" s="14" t="s">
        <v>36</v>
      </c>
      <c r="AX404" s="14" t="s">
        <v>75</v>
      </c>
      <c r="AY404" s="160" t="s">
        <v>154</v>
      </c>
    </row>
    <row r="405" spans="2:65" s="12" customFormat="1" ht="11.25" x14ac:dyDescent="0.2">
      <c r="B405" s="146"/>
      <c r="D405" s="147" t="s">
        <v>166</v>
      </c>
      <c r="E405" s="148" t="s">
        <v>19</v>
      </c>
      <c r="F405" s="149" t="s">
        <v>448</v>
      </c>
      <c r="H405" s="150">
        <v>2.12</v>
      </c>
      <c r="I405" s="151"/>
      <c r="L405" s="146"/>
      <c r="M405" s="152"/>
      <c r="U405" s="331"/>
      <c r="V405" s="1" t="str">
        <f t="shared" si="4"/>
        <v/>
      </c>
      <c r="AT405" s="148" t="s">
        <v>166</v>
      </c>
      <c r="AU405" s="148" t="s">
        <v>88</v>
      </c>
      <c r="AV405" s="12" t="s">
        <v>88</v>
      </c>
      <c r="AW405" s="12" t="s">
        <v>36</v>
      </c>
      <c r="AX405" s="12" t="s">
        <v>75</v>
      </c>
      <c r="AY405" s="148" t="s">
        <v>154</v>
      </c>
    </row>
    <row r="406" spans="2:65" s="12" customFormat="1" ht="11.25" x14ac:dyDescent="0.2">
      <c r="B406" s="146"/>
      <c r="D406" s="147" t="s">
        <v>166</v>
      </c>
      <c r="E406" s="148" t="s">
        <v>19</v>
      </c>
      <c r="F406" s="149" t="s">
        <v>450</v>
      </c>
      <c r="H406" s="150">
        <v>6.17</v>
      </c>
      <c r="I406" s="151"/>
      <c r="L406" s="146"/>
      <c r="M406" s="152"/>
      <c r="U406" s="331"/>
      <c r="V406" s="1" t="str">
        <f t="shared" si="4"/>
        <v/>
      </c>
      <c r="AT406" s="148" t="s">
        <v>166</v>
      </c>
      <c r="AU406" s="148" t="s">
        <v>88</v>
      </c>
      <c r="AV406" s="12" t="s">
        <v>88</v>
      </c>
      <c r="AW406" s="12" t="s">
        <v>36</v>
      </c>
      <c r="AX406" s="12" t="s">
        <v>75</v>
      </c>
      <c r="AY406" s="148" t="s">
        <v>154</v>
      </c>
    </row>
    <row r="407" spans="2:65" s="13" customFormat="1" ht="11.25" x14ac:dyDescent="0.2">
      <c r="B407" s="153"/>
      <c r="D407" s="147" t="s">
        <v>166</v>
      </c>
      <c r="E407" s="154" t="s">
        <v>19</v>
      </c>
      <c r="F407" s="155" t="s">
        <v>168</v>
      </c>
      <c r="H407" s="156">
        <v>8.2899999999999991</v>
      </c>
      <c r="I407" s="157"/>
      <c r="L407" s="153"/>
      <c r="M407" s="158"/>
      <c r="U407" s="332"/>
      <c r="V407" s="1" t="str">
        <f t="shared" si="4"/>
        <v/>
      </c>
      <c r="AT407" s="154" t="s">
        <v>166</v>
      </c>
      <c r="AU407" s="154" t="s">
        <v>88</v>
      </c>
      <c r="AV407" s="13" t="s">
        <v>162</v>
      </c>
      <c r="AW407" s="13" t="s">
        <v>36</v>
      </c>
      <c r="AX407" s="13" t="s">
        <v>82</v>
      </c>
      <c r="AY407" s="154" t="s">
        <v>154</v>
      </c>
    </row>
    <row r="408" spans="2:65" s="1" customFormat="1" ht="24.2" customHeight="1" x14ac:dyDescent="0.2">
      <c r="B408" s="33"/>
      <c r="C408" s="129" t="s">
        <v>607</v>
      </c>
      <c r="D408" s="129" t="s">
        <v>157</v>
      </c>
      <c r="E408" s="130" t="s">
        <v>608</v>
      </c>
      <c r="F408" s="131" t="s">
        <v>609</v>
      </c>
      <c r="G408" s="132" t="s">
        <v>188</v>
      </c>
      <c r="H408" s="133">
        <v>3.21</v>
      </c>
      <c r="I408" s="134"/>
      <c r="J408" s="135">
        <f>ROUND(I408*H408,2)</f>
        <v>0</v>
      </c>
      <c r="K408" s="131" t="s">
        <v>161</v>
      </c>
      <c r="L408" s="33"/>
      <c r="M408" s="136" t="s">
        <v>19</v>
      </c>
      <c r="N408" s="137" t="s">
        <v>47</v>
      </c>
      <c r="P408" s="138">
        <f>O408*H408</f>
        <v>0</v>
      </c>
      <c r="Q408" s="138">
        <v>8.8299999999999993E-3</v>
      </c>
      <c r="R408" s="138">
        <f>Q408*H408</f>
        <v>2.8344299999999996E-2</v>
      </c>
      <c r="S408" s="138">
        <v>0</v>
      </c>
      <c r="T408" s="138">
        <f>S408*H408</f>
        <v>0</v>
      </c>
      <c r="U408" s="329" t="s">
        <v>177</v>
      </c>
      <c r="V408" s="1">
        <f t="shared" si="4"/>
        <v>0</v>
      </c>
      <c r="AR408" s="140" t="s">
        <v>285</v>
      </c>
      <c r="AT408" s="140" t="s">
        <v>157</v>
      </c>
      <c r="AU408" s="140" t="s">
        <v>88</v>
      </c>
      <c r="AY408" s="18" t="s">
        <v>154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8" t="s">
        <v>88</v>
      </c>
      <c r="BK408" s="141">
        <f>ROUND(I408*H408,2)</f>
        <v>0</v>
      </c>
      <c r="BL408" s="18" t="s">
        <v>285</v>
      </c>
      <c r="BM408" s="140" t="s">
        <v>610</v>
      </c>
    </row>
    <row r="409" spans="2:65" s="1" customFormat="1" ht="11.25" x14ac:dyDescent="0.2">
      <c r="B409" s="33"/>
      <c r="D409" s="142" t="s">
        <v>164</v>
      </c>
      <c r="F409" s="143" t="s">
        <v>611</v>
      </c>
      <c r="I409" s="144"/>
      <c r="L409" s="33"/>
      <c r="M409" s="145"/>
      <c r="U409" s="330"/>
      <c r="V409" s="1" t="str">
        <f t="shared" si="4"/>
        <v/>
      </c>
      <c r="AT409" s="18" t="s">
        <v>164</v>
      </c>
      <c r="AU409" s="18" t="s">
        <v>88</v>
      </c>
    </row>
    <row r="410" spans="2:65" s="12" customFormat="1" ht="11.25" x14ac:dyDescent="0.2">
      <c r="B410" s="146"/>
      <c r="D410" s="147" t="s">
        <v>166</v>
      </c>
      <c r="E410" s="148" t="s">
        <v>19</v>
      </c>
      <c r="F410" s="149" t="s">
        <v>612</v>
      </c>
      <c r="H410" s="150">
        <v>3.21</v>
      </c>
      <c r="I410" s="151"/>
      <c r="L410" s="146"/>
      <c r="M410" s="152"/>
      <c r="U410" s="331"/>
      <c r="V410" s="1" t="str">
        <f t="shared" si="4"/>
        <v/>
      </c>
      <c r="AT410" s="148" t="s">
        <v>166</v>
      </c>
      <c r="AU410" s="148" t="s">
        <v>88</v>
      </c>
      <c r="AV410" s="12" t="s">
        <v>88</v>
      </c>
      <c r="AW410" s="12" t="s">
        <v>36</v>
      </c>
      <c r="AX410" s="12" t="s">
        <v>75</v>
      </c>
      <c r="AY410" s="148" t="s">
        <v>154</v>
      </c>
    </row>
    <row r="411" spans="2:65" s="13" customFormat="1" ht="11.25" x14ac:dyDescent="0.2">
      <c r="B411" s="153"/>
      <c r="D411" s="147" t="s">
        <v>166</v>
      </c>
      <c r="E411" s="154" t="s">
        <v>19</v>
      </c>
      <c r="F411" s="155" t="s">
        <v>168</v>
      </c>
      <c r="H411" s="156">
        <v>3.21</v>
      </c>
      <c r="I411" s="157"/>
      <c r="L411" s="153"/>
      <c r="M411" s="158"/>
      <c r="U411" s="332"/>
      <c r="V411" s="1" t="str">
        <f t="shared" si="4"/>
        <v/>
      </c>
      <c r="AT411" s="154" t="s">
        <v>166</v>
      </c>
      <c r="AU411" s="154" t="s">
        <v>88</v>
      </c>
      <c r="AV411" s="13" t="s">
        <v>162</v>
      </c>
      <c r="AW411" s="13" t="s">
        <v>36</v>
      </c>
      <c r="AX411" s="13" t="s">
        <v>82</v>
      </c>
      <c r="AY411" s="154" t="s">
        <v>154</v>
      </c>
    </row>
    <row r="412" spans="2:65" s="1" customFormat="1" ht="16.5" customHeight="1" x14ac:dyDescent="0.2">
      <c r="B412" s="33"/>
      <c r="C412" s="129" t="s">
        <v>613</v>
      </c>
      <c r="D412" s="129" t="s">
        <v>157</v>
      </c>
      <c r="E412" s="130" t="s">
        <v>614</v>
      </c>
      <c r="F412" s="131" t="s">
        <v>615</v>
      </c>
      <c r="G412" s="132" t="s">
        <v>171</v>
      </c>
      <c r="H412" s="133">
        <v>2.12</v>
      </c>
      <c r="I412" s="134"/>
      <c r="J412" s="135">
        <f>ROUND(I412*H412,2)</f>
        <v>0</v>
      </c>
      <c r="K412" s="131" t="s">
        <v>161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0</v>
      </c>
      <c r="R412" s="138">
        <f>Q412*H412</f>
        <v>0</v>
      </c>
      <c r="S412" s="138">
        <v>0</v>
      </c>
      <c r="T412" s="138">
        <f>S412*H412</f>
        <v>0</v>
      </c>
      <c r="U412" s="329" t="s">
        <v>177</v>
      </c>
      <c r="V412" s="1">
        <f t="shared" si="4"/>
        <v>0</v>
      </c>
      <c r="AR412" s="140" t="s">
        <v>285</v>
      </c>
      <c r="AT412" s="140" t="s">
        <v>157</v>
      </c>
      <c r="AU412" s="140" t="s">
        <v>88</v>
      </c>
      <c r="AY412" s="18" t="s">
        <v>154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285</v>
      </c>
      <c r="BM412" s="140" t="s">
        <v>616</v>
      </c>
    </row>
    <row r="413" spans="2:65" s="1" customFormat="1" ht="11.25" x14ac:dyDescent="0.2">
      <c r="B413" s="33"/>
      <c r="D413" s="142" t="s">
        <v>164</v>
      </c>
      <c r="F413" s="143" t="s">
        <v>617</v>
      </c>
      <c r="I413" s="144"/>
      <c r="L413" s="33"/>
      <c r="M413" s="145"/>
      <c r="U413" s="330"/>
      <c r="V413" s="1" t="str">
        <f t="shared" si="4"/>
        <v/>
      </c>
      <c r="AT413" s="18" t="s">
        <v>164</v>
      </c>
      <c r="AU413" s="18" t="s">
        <v>88</v>
      </c>
    </row>
    <row r="414" spans="2:65" s="1" customFormat="1" ht="16.5" customHeight="1" x14ac:dyDescent="0.2">
      <c r="B414" s="33"/>
      <c r="C414" s="129" t="s">
        <v>618</v>
      </c>
      <c r="D414" s="129" t="s">
        <v>157</v>
      </c>
      <c r="E414" s="130" t="s">
        <v>619</v>
      </c>
      <c r="F414" s="131" t="s">
        <v>620</v>
      </c>
      <c r="G414" s="132" t="s">
        <v>171</v>
      </c>
      <c r="H414" s="133">
        <v>12.000999999999999</v>
      </c>
      <c r="I414" s="134"/>
      <c r="J414" s="135">
        <f>ROUND(I414*H414,2)</f>
        <v>0</v>
      </c>
      <c r="K414" s="131" t="s">
        <v>161</v>
      </c>
      <c r="L414" s="33"/>
      <c r="M414" s="136" t="s">
        <v>19</v>
      </c>
      <c r="N414" s="137" t="s">
        <v>47</v>
      </c>
      <c r="P414" s="138">
        <f>O414*H414</f>
        <v>0</v>
      </c>
      <c r="Q414" s="138">
        <v>1E-4</v>
      </c>
      <c r="R414" s="138">
        <f>Q414*H414</f>
        <v>1.2001E-3</v>
      </c>
      <c r="S414" s="138">
        <v>0</v>
      </c>
      <c r="T414" s="138">
        <f>S414*H414</f>
        <v>0</v>
      </c>
      <c r="U414" s="329" t="s">
        <v>177</v>
      </c>
      <c r="V414" s="1">
        <f t="shared" si="4"/>
        <v>0</v>
      </c>
      <c r="AR414" s="140" t="s">
        <v>285</v>
      </c>
      <c r="AT414" s="140" t="s">
        <v>157</v>
      </c>
      <c r="AU414" s="140" t="s">
        <v>88</v>
      </c>
      <c r="AY414" s="18" t="s">
        <v>154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88</v>
      </c>
      <c r="BK414" s="141">
        <f>ROUND(I414*H414,2)</f>
        <v>0</v>
      </c>
      <c r="BL414" s="18" t="s">
        <v>285</v>
      </c>
      <c r="BM414" s="140" t="s">
        <v>621</v>
      </c>
    </row>
    <row r="415" spans="2:65" s="1" customFormat="1" ht="11.25" x14ac:dyDescent="0.2">
      <c r="B415" s="33"/>
      <c r="D415" s="142" t="s">
        <v>164</v>
      </c>
      <c r="F415" s="143" t="s">
        <v>622</v>
      </c>
      <c r="I415" s="144"/>
      <c r="L415" s="33"/>
      <c r="M415" s="145"/>
      <c r="U415" s="330"/>
      <c r="V415" s="1" t="str">
        <f t="shared" si="4"/>
        <v/>
      </c>
      <c r="AT415" s="18" t="s">
        <v>164</v>
      </c>
      <c r="AU415" s="18" t="s">
        <v>88</v>
      </c>
    </row>
    <row r="416" spans="2:65" s="12" customFormat="1" ht="11.25" x14ac:dyDescent="0.2">
      <c r="B416" s="146"/>
      <c r="D416" s="147" t="s">
        <v>166</v>
      </c>
      <c r="E416" s="148" t="s">
        <v>19</v>
      </c>
      <c r="F416" s="149" t="s">
        <v>448</v>
      </c>
      <c r="H416" s="150">
        <v>2.12</v>
      </c>
      <c r="I416" s="151"/>
      <c r="L416" s="146"/>
      <c r="M416" s="152"/>
      <c r="U416" s="331"/>
      <c r="V416" s="1" t="str">
        <f t="shared" si="4"/>
        <v/>
      </c>
      <c r="AT416" s="148" t="s">
        <v>166</v>
      </c>
      <c r="AU416" s="148" t="s">
        <v>88</v>
      </c>
      <c r="AV416" s="12" t="s">
        <v>88</v>
      </c>
      <c r="AW416" s="12" t="s">
        <v>36</v>
      </c>
      <c r="AX416" s="12" t="s">
        <v>75</v>
      </c>
      <c r="AY416" s="148" t="s">
        <v>154</v>
      </c>
    </row>
    <row r="417" spans="2:65" s="12" customFormat="1" ht="11.25" x14ac:dyDescent="0.2">
      <c r="B417" s="146"/>
      <c r="D417" s="147" t="s">
        <v>166</v>
      </c>
      <c r="E417" s="148" t="s">
        <v>19</v>
      </c>
      <c r="F417" s="149" t="s">
        <v>450</v>
      </c>
      <c r="H417" s="150">
        <v>6.17</v>
      </c>
      <c r="I417" s="151"/>
      <c r="L417" s="146"/>
      <c r="M417" s="152"/>
      <c r="U417" s="331"/>
      <c r="V417" s="1" t="str">
        <f t="shared" si="4"/>
        <v/>
      </c>
      <c r="AT417" s="148" t="s">
        <v>166</v>
      </c>
      <c r="AU417" s="148" t="s">
        <v>88</v>
      </c>
      <c r="AV417" s="12" t="s">
        <v>88</v>
      </c>
      <c r="AW417" s="12" t="s">
        <v>36</v>
      </c>
      <c r="AX417" s="12" t="s">
        <v>75</v>
      </c>
      <c r="AY417" s="148" t="s">
        <v>154</v>
      </c>
    </row>
    <row r="418" spans="2:65" s="12" customFormat="1" ht="11.25" x14ac:dyDescent="0.2">
      <c r="B418" s="146"/>
      <c r="D418" s="147" t="s">
        <v>166</v>
      </c>
      <c r="E418" s="148" t="s">
        <v>19</v>
      </c>
      <c r="F418" s="149" t="s">
        <v>601</v>
      </c>
      <c r="H418" s="150">
        <v>3.7109999999999999</v>
      </c>
      <c r="I418" s="151"/>
      <c r="L418" s="146"/>
      <c r="M418" s="152"/>
      <c r="U418" s="331"/>
      <c r="V418" s="1" t="str">
        <f t="shared" si="4"/>
        <v/>
      </c>
      <c r="AT418" s="148" t="s">
        <v>166</v>
      </c>
      <c r="AU418" s="148" t="s">
        <v>88</v>
      </c>
      <c r="AV418" s="12" t="s">
        <v>88</v>
      </c>
      <c r="AW418" s="12" t="s">
        <v>36</v>
      </c>
      <c r="AX418" s="12" t="s">
        <v>75</v>
      </c>
      <c r="AY418" s="148" t="s">
        <v>154</v>
      </c>
    </row>
    <row r="419" spans="2:65" s="13" customFormat="1" ht="11.25" x14ac:dyDescent="0.2">
      <c r="B419" s="153"/>
      <c r="D419" s="147" t="s">
        <v>166</v>
      </c>
      <c r="E419" s="154" t="s">
        <v>19</v>
      </c>
      <c r="F419" s="155" t="s">
        <v>168</v>
      </c>
      <c r="H419" s="156">
        <v>12.000999999999999</v>
      </c>
      <c r="I419" s="157"/>
      <c r="L419" s="153"/>
      <c r="M419" s="158"/>
      <c r="U419" s="332"/>
      <c r="V419" s="1" t="str">
        <f t="shared" si="4"/>
        <v/>
      </c>
      <c r="AT419" s="154" t="s">
        <v>166</v>
      </c>
      <c r="AU419" s="154" t="s">
        <v>88</v>
      </c>
      <c r="AV419" s="13" t="s">
        <v>162</v>
      </c>
      <c r="AW419" s="13" t="s">
        <v>36</v>
      </c>
      <c r="AX419" s="13" t="s">
        <v>82</v>
      </c>
      <c r="AY419" s="154" t="s">
        <v>154</v>
      </c>
    </row>
    <row r="420" spans="2:65" s="1" customFormat="1" ht="24.2" customHeight="1" x14ac:dyDescent="0.2">
      <c r="B420" s="33"/>
      <c r="C420" s="129" t="s">
        <v>623</v>
      </c>
      <c r="D420" s="129" t="s">
        <v>157</v>
      </c>
      <c r="E420" s="130" t="s">
        <v>624</v>
      </c>
      <c r="F420" s="131" t="s">
        <v>625</v>
      </c>
      <c r="G420" s="132" t="s">
        <v>188</v>
      </c>
      <c r="H420" s="133">
        <v>4.3449999999999998</v>
      </c>
      <c r="I420" s="134"/>
      <c r="J420" s="135">
        <f>ROUND(I420*H420,2)</f>
        <v>0</v>
      </c>
      <c r="K420" s="131" t="s">
        <v>161</v>
      </c>
      <c r="L420" s="33"/>
      <c r="M420" s="136" t="s">
        <v>19</v>
      </c>
      <c r="N420" s="137" t="s">
        <v>47</v>
      </c>
      <c r="P420" s="138">
        <f>O420*H420</f>
        <v>0</v>
      </c>
      <c r="Q420" s="138">
        <v>1.0000000000000001E-5</v>
      </c>
      <c r="R420" s="138">
        <f>Q420*H420</f>
        <v>4.3449999999999999E-5</v>
      </c>
      <c r="S420" s="138">
        <v>0</v>
      </c>
      <c r="T420" s="138">
        <f>S420*H420</f>
        <v>0</v>
      </c>
      <c r="U420" s="329" t="s">
        <v>177</v>
      </c>
      <c r="V420" s="1">
        <f t="shared" si="4"/>
        <v>0</v>
      </c>
      <c r="AR420" s="140" t="s">
        <v>285</v>
      </c>
      <c r="AT420" s="140" t="s">
        <v>157</v>
      </c>
      <c r="AU420" s="140" t="s">
        <v>88</v>
      </c>
      <c r="AY420" s="18" t="s">
        <v>154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8" t="s">
        <v>88</v>
      </c>
      <c r="BK420" s="141">
        <f>ROUND(I420*H420,2)</f>
        <v>0</v>
      </c>
      <c r="BL420" s="18" t="s">
        <v>285</v>
      </c>
      <c r="BM420" s="140" t="s">
        <v>626</v>
      </c>
    </row>
    <row r="421" spans="2:65" s="1" customFormat="1" ht="11.25" x14ac:dyDescent="0.2">
      <c r="B421" s="33"/>
      <c r="D421" s="142" t="s">
        <v>164</v>
      </c>
      <c r="F421" s="143" t="s">
        <v>627</v>
      </c>
      <c r="I421" s="144"/>
      <c r="L421" s="33"/>
      <c r="M421" s="145"/>
      <c r="U421" s="330"/>
      <c r="V421" s="1" t="str">
        <f t="shared" si="4"/>
        <v/>
      </c>
      <c r="AT421" s="18" t="s">
        <v>164</v>
      </c>
      <c r="AU421" s="18" t="s">
        <v>88</v>
      </c>
    </row>
    <row r="422" spans="2:65" s="1" customFormat="1" ht="19.5" x14ac:dyDescent="0.2">
      <c r="B422" s="33"/>
      <c r="D422" s="147" t="s">
        <v>240</v>
      </c>
      <c r="F422" s="164" t="s">
        <v>628</v>
      </c>
      <c r="I422" s="144"/>
      <c r="L422" s="33"/>
      <c r="M422" s="145"/>
      <c r="U422" s="330"/>
      <c r="V422" s="1" t="str">
        <f t="shared" si="4"/>
        <v/>
      </c>
      <c r="AT422" s="18" t="s">
        <v>240</v>
      </c>
      <c r="AU422" s="18" t="s">
        <v>88</v>
      </c>
    </row>
    <row r="423" spans="2:65" s="14" customFormat="1" ht="11.25" x14ac:dyDescent="0.2">
      <c r="B423" s="159"/>
      <c r="D423" s="147" t="s">
        <v>166</v>
      </c>
      <c r="E423" s="160" t="s">
        <v>19</v>
      </c>
      <c r="F423" s="161" t="s">
        <v>600</v>
      </c>
      <c r="H423" s="160" t="s">
        <v>19</v>
      </c>
      <c r="I423" s="162"/>
      <c r="L423" s="159"/>
      <c r="M423" s="163"/>
      <c r="U423" s="333"/>
      <c r="V423" s="1" t="str">
        <f t="shared" si="4"/>
        <v/>
      </c>
      <c r="AT423" s="160" t="s">
        <v>166</v>
      </c>
      <c r="AU423" s="160" t="s">
        <v>88</v>
      </c>
      <c r="AV423" s="14" t="s">
        <v>82</v>
      </c>
      <c r="AW423" s="14" t="s">
        <v>36</v>
      </c>
      <c r="AX423" s="14" t="s">
        <v>75</v>
      </c>
      <c r="AY423" s="160" t="s">
        <v>154</v>
      </c>
    </row>
    <row r="424" spans="2:65" s="12" customFormat="1" ht="11.25" x14ac:dyDescent="0.2">
      <c r="B424" s="146"/>
      <c r="D424" s="147" t="s">
        <v>166</v>
      </c>
      <c r="E424" s="148" t="s">
        <v>19</v>
      </c>
      <c r="F424" s="149" t="s">
        <v>612</v>
      </c>
      <c r="H424" s="150">
        <v>3.21</v>
      </c>
      <c r="I424" s="151"/>
      <c r="L424" s="146"/>
      <c r="M424" s="152"/>
      <c r="U424" s="331"/>
      <c r="V424" s="1" t="str">
        <f t="shared" si="4"/>
        <v/>
      </c>
      <c r="AT424" s="148" t="s">
        <v>166</v>
      </c>
      <c r="AU424" s="148" t="s">
        <v>88</v>
      </c>
      <c r="AV424" s="12" t="s">
        <v>88</v>
      </c>
      <c r="AW424" s="12" t="s">
        <v>36</v>
      </c>
      <c r="AX424" s="12" t="s">
        <v>75</v>
      </c>
      <c r="AY424" s="148" t="s">
        <v>154</v>
      </c>
    </row>
    <row r="425" spans="2:65" s="12" customFormat="1" ht="11.25" x14ac:dyDescent="0.2">
      <c r="B425" s="146"/>
      <c r="D425" s="147" t="s">
        <v>166</v>
      </c>
      <c r="E425" s="148" t="s">
        <v>19</v>
      </c>
      <c r="F425" s="149" t="s">
        <v>629</v>
      </c>
      <c r="H425" s="150">
        <v>1.135</v>
      </c>
      <c r="I425" s="151"/>
      <c r="L425" s="146"/>
      <c r="M425" s="152"/>
      <c r="U425" s="331"/>
      <c r="V425" s="1" t="str">
        <f t="shared" si="4"/>
        <v/>
      </c>
      <c r="AT425" s="148" t="s">
        <v>166</v>
      </c>
      <c r="AU425" s="148" t="s">
        <v>88</v>
      </c>
      <c r="AV425" s="12" t="s">
        <v>88</v>
      </c>
      <c r="AW425" s="12" t="s">
        <v>36</v>
      </c>
      <c r="AX425" s="12" t="s">
        <v>75</v>
      </c>
      <c r="AY425" s="148" t="s">
        <v>154</v>
      </c>
    </row>
    <row r="426" spans="2:65" s="13" customFormat="1" ht="11.25" x14ac:dyDescent="0.2">
      <c r="B426" s="153"/>
      <c r="D426" s="147" t="s">
        <v>166</v>
      </c>
      <c r="E426" s="154" t="s">
        <v>19</v>
      </c>
      <c r="F426" s="155" t="s">
        <v>168</v>
      </c>
      <c r="H426" s="156">
        <v>4.3449999999999998</v>
      </c>
      <c r="I426" s="157"/>
      <c r="L426" s="153"/>
      <c r="M426" s="158"/>
      <c r="U426" s="332"/>
      <c r="V426" s="1" t="str">
        <f t="shared" ref="V426:V489" si="5">IF(U426="investice",J426,"")</f>
        <v/>
      </c>
      <c r="AT426" s="154" t="s">
        <v>166</v>
      </c>
      <c r="AU426" s="154" t="s">
        <v>88</v>
      </c>
      <c r="AV426" s="13" t="s">
        <v>162</v>
      </c>
      <c r="AW426" s="13" t="s">
        <v>36</v>
      </c>
      <c r="AX426" s="13" t="s">
        <v>82</v>
      </c>
      <c r="AY426" s="154" t="s">
        <v>154</v>
      </c>
    </row>
    <row r="427" spans="2:65" s="1" customFormat="1" ht="24.2" customHeight="1" x14ac:dyDescent="0.2">
      <c r="B427" s="33"/>
      <c r="C427" s="129" t="s">
        <v>630</v>
      </c>
      <c r="D427" s="129" t="s">
        <v>157</v>
      </c>
      <c r="E427" s="130" t="s">
        <v>631</v>
      </c>
      <c r="F427" s="131" t="s">
        <v>632</v>
      </c>
      <c r="G427" s="132" t="s">
        <v>188</v>
      </c>
      <c r="H427" s="133">
        <v>1.135</v>
      </c>
      <c r="I427" s="134"/>
      <c r="J427" s="135">
        <f>ROUND(I427*H427,2)</f>
        <v>0</v>
      </c>
      <c r="K427" s="131" t="s">
        <v>161</v>
      </c>
      <c r="L427" s="33"/>
      <c r="M427" s="136" t="s">
        <v>19</v>
      </c>
      <c r="N427" s="137" t="s">
        <v>47</v>
      </c>
      <c r="P427" s="138">
        <f>O427*H427</f>
        <v>0</v>
      </c>
      <c r="Q427" s="138">
        <v>6.6299999999999996E-3</v>
      </c>
      <c r="R427" s="138">
        <f>Q427*H427</f>
        <v>7.5250499999999993E-3</v>
      </c>
      <c r="S427" s="138">
        <v>0</v>
      </c>
      <c r="T427" s="138">
        <f>S427*H427</f>
        <v>0</v>
      </c>
      <c r="U427" s="329" t="s">
        <v>177</v>
      </c>
      <c r="V427" s="1">
        <f t="shared" si="5"/>
        <v>0</v>
      </c>
      <c r="AR427" s="140" t="s">
        <v>285</v>
      </c>
      <c r="AT427" s="140" t="s">
        <v>157</v>
      </c>
      <c r="AU427" s="140" t="s">
        <v>88</v>
      </c>
      <c r="AY427" s="18" t="s">
        <v>154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8" t="s">
        <v>88</v>
      </c>
      <c r="BK427" s="141">
        <f>ROUND(I427*H427,2)</f>
        <v>0</v>
      </c>
      <c r="BL427" s="18" t="s">
        <v>285</v>
      </c>
      <c r="BM427" s="140" t="s">
        <v>633</v>
      </c>
    </row>
    <row r="428" spans="2:65" s="1" customFormat="1" ht="11.25" x14ac:dyDescent="0.2">
      <c r="B428" s="33"/>
      <c r="D428" s="142" t="s">
        <v>164</v>
      </c>
      <c r="F428" s="143" t="s">
        <v>634</v>
      </c>
      <c r="I428" s="144"/>
      <c r="L428" s="33"/>
      <c r="M428" s="145"/>
      <c r="U428" s="330"/>
      <c r="V428" s="1" t="str">
        <f t="shared" si="5"/>
        <v/>
      </c>
      <c r="AT428" s="18" t="s">
        <v>164</v>
      </c>
      <c r="AU428" s="18" t="s">
        <v>88</v>
      </c>
    </row>
    <row r="429" spans="2:65" s="14" customFormat="1" ht="11.25" x14ac:dyDescent="0.2">
      <c r="B429" s="159"/>
      <c r="D429" s="147" t="s">
        <v>166</v>
      </c>
      <c r="E429" s="160" t="s">
        <v>19</v>
      </c>
      <c r="F429" s="161" t="s">
        <v>600</v>
      </c>
      <c r="H429" s="160" t="s">
        <v>19</v>
      </c>
      <c r="I429" s="162"/>
      <c r="L429" s="159"/>
      <c r="M429" s="163"/>
      <c r="U429" s="333"/>
      <c r="V429" s="1" t="str">
        <f t="shared" si="5"/>
        <v/>
      </c>
      <c r="AT429" s="160" t="s">
        <v>166</v>
      </c>
      <c r="AU429" s="160" t="s">
        <v>88</v>
      </c>
      <c r="AV429" s="14" t="s">
        <v>82</v>
      </c>
      <c r="AW429" s="14" t="s">
        <v>36</v>
      </c>
      <c r="AX429" s="14" t="s">
        <v>75</v>
      </c>
      <c r="AY429" s="160" t="s">
        <v>154</v>
      </c>
    </row>
    <row r="430" spans="2:65" s="12" customFormat="1" ht="11.25" x14ac:dyDescent="0.2">
      <c r="B430" s="146"/>
      <c r="D430" s="147" t="s">
        <v>166</v>
      </c>
      <c r="E430" s="148" t="s">
        <v>19</v>
      </c>
      <c r="F430" s="149" t="s">
        <v>629</v>
      </c>
      <c r="H430" s="150">
        <v>1.135</v>
      </c>
      <c r="I430" s="151"/>
      <c r="L430" s="146"/>
      <c r="M430" s="152"/>
      <c r="U430" s="331"/>
      <c r="V430" s="1" t="str">
        <f t="shared" si="5"/>
        <v/>
      </c>
      <c r="AT430" s="148" t="s">
        <v>166</v>
      </c>
      <c r="AU430" s="148" t="s">
        <v>88</v>
      </c>
      <c r="AV430" s="12" t="s">
        <v>88</v>
      </c>
      <c r="AW430" s="12" t="s">
        <v>36</v>
      </c>
      <c r="AX430" s="12" t="s">
        <v>75</v>
      </c>
      <c r="AY430" s="148" t="s">
        <v>154</v>
      </c>
    </row>
    <row r="431" spans="2:65" s="13" customFormat="1" ht="11.25" x14ac:dyDescent="0.2">
      <c r="B431" s="153"/>
      <c r="D431" s="147" t="s">
        <v>166</v>
      </c>
      <c r="E431" s="154" t="s">
        <v>19</v>
      </c>
      <c r="F431" s="155" t="s">
        <v>168</v>
      </c>
      <c r="H431" s="156">
        <v>1.135</v>
      </c>
      <c r="I431" s="157"/>
      <c r="L431" s="153"/>
      <c r="M431" s="158"/>
      <c r="U431" s="332"/>
      <c r="V431" s="1" t="str">
        <f t="shared" si="5"/>
        <v/>
      </c>
      <c r="AT431" s="154" t="s">
        <v>166</v>
      </c>
      <c r="AU431" s="154" t="s">
        <v>88</v>
      </c>
      <c r="AV431" s="13" t="s">
        <v>162</v>
      </c>
      <c r="AW431" s="13" t="s">
        <v>36</v>
      </c>
      <c r="AX431" s="13" t="s">
        <v>82</v>
      </c>
      <c r="AY431" s="154" t="s">
        <v>154</v>
      </c>
    </row>
    <row r="432" spans="2:65" s="1" customFormat="1" ht="33" customHeight="1" x14ac:dyDescent="0.2">
      <c r="B432" s="33"/>
      <c r="C432" s="129" t="s">
        <v>635</v>
      </c>
      <c r="D432" s="129" t="s">
        <v>157</v>
      </c>
      <c r="E432" s="130" t="s">
        <v>636</v>
      </c>
      <c r="F432" s="131" t="s">
        <v>637</v>
      </c>
      <c r="G432" s="132" t="s">
        <v>310</v>
      </c>
      <c r="H432" s="133">
        <v>1</v>
      </c>
      <c r="I432" s="134"/>
      <c r="J432" s="135">
        <f>ROUND(I432*H432,2)</f>
        <v>0</v>
      </c>
      <c r="K432" s="131" t="s">
        <v>161</v>
      </c>
      <c r="L432" s="33"/>
      <c r="M432" s="136" t="s">
        <v>19</v>
      </c>
      <c r="N432" s="137" t="s">
        <v>47</v>
      </c>
      <c r="P432" s="138">
        <f>O432*H432</f>
        <v>0</v>
      </c>
      <c r="Q432" s="138">
        <v>1.01E-3</v>
      </c>
      <c r="R432" s="138">
        <f>Q432*H432</f>
        <v>1.01E-3</v>
      </c>
      <c r="S432" s="138">
        <v>6.7600000000000004E-3</v>
      </c>
      <c r="T432" s="138">
        <f>S432*H432</f>
        <v>6.7600000000000004E-3</v>
      </c>
      <c r="U432" s="329" t="s">
        <v>177</v>
      </c>
      <c r="V432" s="1">
        <f t="shared" si="5"/>
        <v>0</v>
      </c>
      <c r="AR432" s="140" t="s">
        <v>285</v>
      </c>
      <c r="AT432" s="140" t="s">
        <v>157</v>
      </c>
      <c r="AU432" s="140" t="s">
        <v>88</v>
      </c>
      <c r="AY432" s="18" t="s">
        <v>154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8" t="s">
        <v>88</v>
      </c>
      <c r="BK432" s="141">
        <f>ROUND(I432*H432,2)</f>
        <v>0</v>
      </c>
      <c r="BL432" s="18" t="s">
        <v>285</v>
      </c>
      <c r="BM432" s="140" t="s">
        <v>638</v>
      </c>
    </row>
    <row r="433" spans="2:65" s="1" customFormat="1" ht="11.25" x14ac:dyDescent="0.2">
      <c r="B433" s="33"/>
      <c r="D433" s="142" t="s">
        <v>164</v>
      </c>
      <c r="F433" s="143" t="s">
        <v>639</v>
      </c>
      <c r="I433" s="144"/>
      <c r="L433" s="33"/>
      <c r="M433" s="145"/>
      <c r="U433" s="330"/>
      <c r="V433" s="1" t="str">
        <f t="shared" si="5"/>
        <v/>
      </c>
      <c r="AT433" s="18" t="s">
        <v>164</v>
      </c>
      <c r="AU433" s="18" t="s">
        <v>88</v>
      </c>
    </row>
    <row r="434" spans="2:65" s="14" customFormat="1" ht="11.25" x14ac:dyDescent="0.2">
      <c r="B434" s="159"/>
      <c r="D434" s="147" t="s">
        <v>166</v>
      </c>
      <c r="E434" s="160" t="s">
        <v>19</v>
      </c>
      <c r="F434" s="161" t="s">
        <v>640</v>
      </c>
      <c r="H434" s="160" t="s">
        <v>19</v>
      </c>
      <c r="I434" s="162"/>
      <c r="L434" s="159"/>
      <c r="M434" s="163"/>
      <c r="U434" s="333"/>
      <c r="V434" s="1" t="str">
        <f t="shared" si="5"/>
        <v/>
      </c>
      <c r="AT434" s="160" t="s">
        <v>166</v>
      </c>
      <c r="AU434" s="160" t="s">
        <v>88</v>
      </c>
      <c r="AV434" s="14" t="s">
        <v>82</v>
      </c>
      <c r="AW434" s="14" t="s">
        <v>36</v>
      </c>
      <c r="AX434" s="14" t="s">
        <v>75</v>
      </c>
      <c r="AY434" s="160" t="s">
        <v>154</v>
      </c>
    </row>
    <row r="435" spans="2:65" s="12" customFormat="1" ht="11.25" x14ac:dyDescent="0.2">
      <c r="B435" s="146"/>
      <c r="D435" s="147" t="s">
        <v>166</v>
      </c>
      <c r="E435" s="148" t="s">
        <v>19</v>
      </c>
      <c r="F435" s="149" t="s">
        <v>641</v>
      </c>
      <c r="H435" s="150">
        <v>1</v>
      </c>
      <c r="I435" s="151"/>
      <c r="L435" s="146"/>
      <c r="M435" s="152"/>
      <c r="U435" s="331"/>
      <c r="V435" s="1" t="str">
        <f t="shared" si="5"/>
        <v/>
      </c>
      <c r="AT435" s="148" t="s">
        <v>166</v>
      </c>
      <c r="AU435" s="148" t="s">
        <v>88</v>
      </c>
      <c r="AV435" s="12" t="s">
        <v>88</v>
      </c>
      <c r="AW435" s="12" t="s">
        <v>36</v>
      </c>
      <c r="AX435" s="12" t="s">
        <v>75</v>
      </c>
      <c r="AY435" s="148" t="s">
        <v>154</v>
      </c>
    </row>
    <row r="436" spans="2:65" s="13" customFormat="1" ht="11.25" x14ac:dyDescent="0.2">
      <c r="B436" s="153"/>
      <c r="D436" s="147" t="s">
        <v>166</v>
      </c>
      <c r="E436" s="154" t="s">
        <v>19</v>
      </c>
      <c r="F436" s="155" t="s">
        <v>168</v>
      </c>
      <c r="H436" s="156">
        <v>1</v>
      </c>
      <c r="I436" s="157"/>
      <c r="L436" s="153"/>
      <c r="M436" s="158"/>
      <c r="U436" s="332"/>
      <c r="V436" s="1" t="str">
        <f t="shared" si="5"/>
        <v/>
      </c>
      <c r="AT436" s="154" t="s">
        <v>166</v>
      </c>
      <c r="AU436" s="154" t="s">
        <v>88</v>
      </c>
      <c r="AV436" s="13" t="s">
        <v>162</v>
      </c>
      <c r="AW436" s="13" t="s">
        <v>36</v>
      </c>
      <c r="AX436" s="13" t="s">
        <v>82</v>
      </c>
      <c r="AY436" s="154" t="s">
        <v>154</v>
      </c>
    </row>
    <row r="437" spans="2:65" s="1" customFormat="1" ht="24.2" customHeight="1" x14ac:dyDescent="0.2">
      <c r="B437" s="33"/>
      <c r="C437" s="129" t="s">
        <v>642</v>
      </c>
      <c r="D437" s="129" t="s">
        <v>157</v>
      </c>
      <c r="E437" s="130" t="s">
        <v>643</v>
      </c>
      <c r="F437" s="131" t="s">
        <v>644</v>
      </c>
      <c r="G437" s="132" t="s">
        <v>310</v>
      </c>
      <c r="H437" s="133">
        <v>1</v>
      </c>
      <c r="I437" s="134"/>
      <c r="J437" s="135">
        <f>ROUND(I437*H437,2)</f>
        <v>0</v>
      </c>
      <c r="K437" s="131" t="s">
        <v>161</v>
      </c>
      <c r="L437" s="33"/>
      <c r="M437" s="136" t="s">
        <v>19</v>
      </c>
      <c r="N437" s="137" t="s">
        <v>47</v>
      </c>
      <c r="P437" s="138">
        <f>O437*H437</f>
        <v>0</v>
      </c>
      <c r="Q437" s="138">
        <v>5.0000000000000002E-5</v>
      </c>
      <c r="R437" s="138">
        <f>Q437*H437</f>
        <v>5.0000000000000002E-5</v>
      </c>
      <c r="S437" s="138">
        <v>0</v>
      </c>
      <c r="T437" s="138">
        <f>S437*H437</f>
        <v>0</v>
      </c>
      <c r="U437" s="329" t="s">
        <v>177</v>
      </c>
      <c r="V437" s="1">
        <f t="shared" si="5"/>
        <v>0</v>
      </c>
      <c r="AR437" s="140" t="s">
        <v>285</v>
      </c>
      <c r="AT437" s="140" t="s">
        <v>157</v>
      </c>
      <c r="AU437" s="140" t="s">
        <v>88</v>
      </c>
      <c r="AY437" s="18" t="s">
        <v>154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8" t="s">
        <v>88</v>
      </c>
      <c r="BK437" s="141">
        <f>ROUND(I437*H437,2)</f>
        <v>0</v>
      </c>
      <c r="BL437" s="18" t="s">
        <v>285</v>
      </c>
      <c r="BM437" s="140" t="s">
        <v>645</v>
      </c>
    </row>
    <row r="438" spans="2:65" s="1" customFormat="1" ht="11.25" x14ac:dyDescent="0.2">
      <c r="B438" s="33"/>
      <c r="D438" s="142" t="s">
        <v>164</v>
      </c>
      <c r="F438" s="143" t="s">
        <v>646</v>
      </c>
      <c r="I438" s="144"/>
      <c r="L438" s="33"/>
      <c r="M438" s="145"/>
      <c r="U438" s="330"/>
      <c r="V438" s="1" t="str">
        <f t="shared" si="5"/>
        <v/>
      </c>
      <c r="AT438" s="18" t="s">
        <v>164</v>
      </c>
      <c r="AU438" s="18" t="s">
        <v>88</v>
      </c>
    </row>
    <row r="439" spans="2:65" s="14" customFormat="1" ht="11.25" x14ac:dyDescent="0.2">
      <c r="B439" s="159"/>
      <c r="D439" s="147" t="s">
        <v>166</v>
      </c>
      <c r="E439" s="160" t="s">
        <v>19</v>
      </c>
      <c r="F439" s="161" t="s">
        <v>640</v>
      </c>
      <c r="H439" s="160" t="s">
        <v>19</v>
      </c>
      <c r="I439" s="162"/>
      <c r="L439" s="159"/>
      <c r="M439" s="163"/>
      <c r="U439" s="333"/>
      <c r="V439" s="1" t="str">
        <f t="shared" si="5"/>
        <v/>
      </c>
      <c r="AT439" s="160" t="s">
        <v>166</v>
      </c>
      <c r="AU439" s="160" t="s">
        <v>88</v>
      </c>
      <c r="AV439" s="14" t="s">
        <v>82</v>
      </c>
      <c r="AW439" s="14" t="s">
        <v>36</v>
      </c>
      <c r="AX439" s="14" t="s">
        <v>75</v>
      </c>
      <c r="AY439" s="160" t="s">
        <v>154</v>
      </c>
    </row>
    <row r="440" spans="2:65" s="12" customFormat="1" ht="11.25" x14ac:dyDescent="0.2">
      <c r="B440" s="146"/>
      <c r="D440" s="147" t="s">
        <v>166</v>
      </c>
      <c r="E440" s="148" t="s">
        <v>19</v>
      </c>
      <c r="F440" s="149" t="s">
        <v>641</v>
      </c>
      <c r="H440" s="150">
        <v>1</v>
      </c>
      <c r="I440" s="151"/>
      <c r="L440" s="146"/>
      <c r="M440" s="152"/>
      <c r="U440" s="331"/>
      <c r="V440" s="1" t="str">
        <f t="shared" si="5"/>
        <v/>
      </c>
      <c r="AT440" s="148" t="s">
        <v>166</v>
      </c>
      <c r="AU440" s="148" t="s">
        <v>88</v>
      </c>
      <c r="AV440" s="12" t="s">
        <v>88</v>
      </c>
      <c r="AW440" s="12" t="s">
        <v>36</v>
      </c>
      <c r="AX440" s="12" t="s">
        <v>75</v>
      </c>
      <c r="AY440" s="148" t="s">
        <v>154</v>
      </c>
    </row>
    <row r="441" spans="2:65" s="13" customFormat="1" ht="11.25" x14ac:dyDescent="0.2">
      <c r="B441" s="153"/>
      <c r="D441" s="147" t="s">
        <v>166</v>
      </c>
      <c r="E441" s="154" t="s">
        <v>19</v>
      </c>
      <c r="F441" s="155" t="s">
        <v>168</v>
      </c>
      <c r="H441" s="156">
        <v>1</v>
      </c>
      <c r="I441" s="157"/>
      <c r="L441" s="153"/>
      <c r="M441" s="158"/>
      <c r="U441" s="332"/>
      <c r="V441" s="1" t="str">
        <f t="shared" si="5"/>
        <v/>
      </c>
      <c r="AT441" s="154" t="s">
        <v>166</v>
      </c>
      <c r="AU441" s="154" t="s">
        <v>88</v>
      </c>
      <c r="AV441" s="13" t="s">
        <v>162</v>
      </c>
      <c r="AW441" s="13" t="s">
        <v>36</v>
      </c>
      <c r="AX441" s="13" t="s">
        <v>82</v>
      </c>
      <c r="AY441" s="154" t="s">
        <v>154</v>
      </c>
    </row>
    <row r="442" spans="2:65" s="1" customFormat="1" ht="16.5" customHeight="1" x14ac:dyDescent="0.2">
      <c r="B442" s="33"/>
      <c r="C442" s="171" t="s">
        <v>647</v>
      </c>
      <c r="D442" s="171" t="s">
        <v>648</v>
      </c>
      <c r="E442" s="172" t="s">
        <v>649</v>
      </c>
      <c r="F442" s="173" t="s">
        <v>650</v>
      </c>
      <c r="G442" s="174" t="s">
        <v>310</v>
      </c>
      <c r="H442" s="175">
        <v>1</v>
      </c>
      <c r="I442" s="176"/>
      <c r="J442" s="177">
        <f>ROUND(I442*H442,2)</f>
        <v>0</v>
      </c>
      <c r="K442" s="173" t="s">
        <v>161</v>
      </c>
      <c r="L442" s="178"/>
      <c r="M442" s="179" t="s">
        <v>19</v>
      </c>
      <c r="N442" s="180" t="s">
        <v>47</v>
      </c>
      <c r="P442" s="138">
        <f>O442*H442</f>
        <v>0</v>
      </c>
      <c r="Q442" s="138">
        <v>2.7000000000000001E-3</v>
      </c>
      <c r="R442" s="138">
        <f>Q442*H442</f>
        <v>2.7000000000000001E-3</v>
      </c>
      <c r="S442" s="138">
        <v>0</v>
      </c>
      <c r="T442" s="138">
        <f>S442*H442</f>
        <v>0</v>
      </c>
      <c r="U442" s="329" t="s">
        <v>177</v>
      </c>
      <c r="V442" s="1">
        <f t="shared" si="5"/>
        <v>0</v>
      </c>
      <c r="AR442" s="140" t="s">
        <v>413</v>
      </c>
      <c r="AT442" s="140" t="s">
        <v>648</v>
      </c>
      <c r="AU442" s="140" t="s">
        <v>88</v>
      </c>
      <c r="AY442" s="18" t="s">
        <v>154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8" t="s">
        <v>88</v>
      </c>
      <c r="BK442" s="141">
        <f>ROUND(I442*H442,2)</f>
        <v>0</v>
      </c>
      <c r="BL442" s="18" t="s">
        <v>285</v>
      </c>
      <c r="BM442" s="140" t="s">
        <v>651</v>
      </c>
    </row>
    <row r="443" spans="2:65" s="1" customFormat="1" ht="29.25" x14ac:dyDescent="0.2">
      <c r="B443" s="33"/>
      <c r="D443" s="147" t="s">
        <v>240</v>
      </c>
      <c r="F443" s="164" t="s">
        <v>652</v>
      </c>
      <c r="I443" s="144"/>
      <c r="L443" s="33"/>
      <c r="M443" s="145"/>
      <c r="U443" s="330"/>
      <c r="V443" s="1" t="str">
        <f t="shared" si="5"/>
        <v/>
      </c>
      <c r="AT443" s="18" t="s">
        <v>240</v>
      </c>
      <c r="AU443" s="18" t="s">
        <v>88</v>
      </c>
    </row>
    <row r="444" spans="2:65" s="1" customFormat="1" ht="33" customHeight="1" x14ac:dyDescent="0.2">
      <c r="B444" s="33"/>
      <c r="C444" s="129" t="s">
        <v>653</v>
      </c>
      <c r="D444" s="129" t="s">
        <v>157</v>
      </c>
      <c r="E444" s="130" t="s">
        <v>654</v>
      </c>
      <c r="F444" s="131" t="s">
        <v>655</v>
      </c>
      <c r="G444" s="132" t="s">
        <v>310</v>
      </c>
      <c r="H444" s="133">
        <v>2</v>
      </c>
      <c r="I444" s="134"/>
      <c r="J444" s="135">
        <f>ROUND(I444*H444,2)</f>
        <v>0</v>
      </c>
      <c r="K444" s="131" t="s">
        <v>161</v>
      </c>
      <c r="L444" s="33"/>
      <c r="M444" s="136" t="s">
        <v>19</v>
      </c>
      <c r="N444" s="137" t="s">
        <v>47</v>
      </c>
      <c r="P444" s="138">
        <f>O444*H444</f>
        <v>0</v>
      </c>
      <c r="Q444" s="138">
        <v>6.4000000000000005E-4</v>
      </c>
      <c r="R444" s="138">
        <f>Q444*H444</f>
        <v>1.2800000000000001E-3</v>
      </c>
      <c r="S444" s="138">
        <v>2.2000000000000001E-3</v>
      </c>
      <c r="T444" s="138">
        <f>S444*H444</f>
        <v>4.4000000000000003E-3</v>
      </c>
      <c r="U444" s="329" t="s">
        <v>177</v>
      </c>
      <c r="V444" s="1">
        <f t="shared" si="5"/>
        <v>0</v>
      </c>
      <c r="AR444" s="140" t="s">
        <v>285</v>
      </c>
      <c r="AT444" s="140" t="s">
        <v>157</v>
      </c>
      <c r="AU444" s="140" t="s">
        <v>88</v>
      </c>
      <c r="AY444" s="18" t="s">
        <v>154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8" t="s">
        <v>88</v>
      </c>
      <c r="BK444" s="141">
        <f>ROUND(I444*H444,2)</f>
        <v>0</v>
      </c>
      <c r="BL444" s="18" t="s">
        <v>285</v>
      </c>
      <c r="BM444" s="140" t="s">
        <v>656</v>
      </c>
    </row>
    <row r="445" spans="2:65" s="1" customFormat="1" ht="11.25" x14ac:dyDescent="0.2">
      <c r="B445" s="33"/>
      <c r="D445" s="142" t="s">
        <v>164</v>
      </c>
      <c r="F445" s="143" t="s">
        <v>657</v>
      </c>
      <c r="I445" s="144"/>
      <c r="L445" s="33"/>
      <c r="M445" s="145"/>
      <c r="U445" s="330"/>
      <c r="V445" s="1" t="str">
        <f t="shared" si="5"/>
        <v/>
      </c>
      <c r="AT445" s="18" t="s">
        <v>164</v>
      </c>
      <c r="AU445" s="18" t="s">
        <v>88</v>
      </c>
    </row>
    <row r="446" spans="2:65" s="14" customFormat="1" ht="11.25" x14ac:dyDescent="0.2">
      <c r="B446" s="159"/>
      <c r="D446" s="147" t="s">
        <v>166</v>
      </c>
      <c r="E446" s="160" t="s">
        <v>19</v>
      </c>
      <c r="F446" s="161" t="s">
        <v>640</v>
      </c>
      <c r="H446" s="160" t="s">
        <v>19</v>
      </c>
      <c r="I446" s="162"/>
      <c r="L446" s="159"/>
      <c r="M446" s="163"/>
      <c r="U446" s="333"/>
      <c r="V446" s="1" t="str">
        <f t="shared" si="5"/>
        <v/>
      </c>
      <c r="AT446" s="160" t="s">
        <v>166</v>
      </c>
      <c r="AU446" s="160" t="s">
        <v>88</v>
      </c>
      <c r="AV446" s="14" t="s">
        <v>82</v>
      </c>
      <c r="AW446" s="14" t="s">
        <v>36</v>
      </c>
      <c r="AX446" s="14" t="s">
        <v>75</v>
      </c>
      <c r="AY446" s="160" t="s">
        <v>154</v>
      </c>
    </row>
    <row r="447" spans="2:65" s="12" customFormat="1" ht="11.25" x14ac:dyDescent="0.2">
      <c r="B447" s="146"/>
      <c r="D447" s="147" t="s">
        <v>166</v>
      </c>
      <c r="E447" s="148" t="s">
        <v>19</v>
      </c>
      <c r="F447" s="149" t="s">
        <v>658</v>
      </c>
      <c r="H447" s="150">
        <v>2</v>
      </c>
      <c r="I447" s="151"/>
      <c r="L447" s="146"/>
      <c r="M447" s="152"/>
      <c r="U447" s="331"/>
      <c r="V447" s="1" t="str">
        <f t="shared" si="5"/>
        <v/>
      </c>
      <c r="AT447" s="148" t="s">
        <v>166</v>
      </c>
      <c r="AU447" s="148" t="s">
        <v>88</v>
      </c>
      <c r="AV447" s="12" t="s">
        <v>88</v>
      </c>
      <c r="AW447" s="12" t="s">
        <v>36</v>
      </c>
      <c r="AX447" s="12" t="s">
        <v>75</v>
      </c>
      <c r="AY447" s="148" t="s">
        <v>154</v>
      </c>
    </row>
    <row r="448" spans="2:65" s="13" customFormat="1" ht="11.25" x14ac:dyDescent="0.2">
      <c r="B448" s="153"/>
      <c r="D448" s="147" t="s">
        <v>166</v>
      </c>
      <c r="E448" s="154" t="s">
        <v>19</v>
      </c>
      <c r="F448" s="155" t="s">
        <v>168</v>
      </c>
      <c r="H448" s="156">
        <v>2</v>
      </c>
      <c r="I448" s="157"/>
      <c r="L448" s="153"/>
      <c r="M448" s="158"/>
      <c r="U448" s="332"/>
      <c r="V448" s="1" t="str">
        <f t="shared" si="5"/>
        <v/>
      </c>
      <c r="AT448" s="154" t="s">
        <v>166</v>
      </c>
      <c r="AU448" s="154" t="s">
        <v>88</v>
      </c>
      <c r="AV448" s="13" t="s">
        <v>162</v>
      </c>
      <c r="AW448" s="13" t="s">
        <v>36</v>
      </c>
      <c r="AX448" s="13" t="s">
        <v>82</v>
      </c>
      <c r="AY448" s="154" t="s">
        <v>154</v>
      </c>
    </row>
    <row r="449" spans="2:65" s="1" customFormat="1" ht="16.5" customHeight="1" x14ac:dyDescent="0.2">
      <c r="B449" s="33"/>
      <c r="C449" s="129" t="s">
        <v>659</v>
      </c>
      <c r="D449" s="129" t="s">
        <v>157</v>
      </c>
      <c r="E449" s="130" t="s">
        <v>660</v>
      </c>
      <c r="F449" s="131" t="s">
        <v>661</v>
      </c>
      <c r="G449" s="132" t="s">
        <v>310</v>
      </c>
      <c r="H449" s="133">
        <v>2</v>
      </c>
      <c r="I449" s="134"/>
      <c r="J449" s="135">
        <f>ROUND(I449*H449,2)</f>
        <v>0</v>
      </c>
      <c r="K449" s="131" t="s">
        <v>19</v>
      </c>
      <c r="L449" s="33"/>
      <c r="M449" s="136" t="s">
        <v>19</v>
      </c>
      <c r="N449" s="137" t="s">
        <v>47</v>
      </c>
      <c r="P449" s="138">
        <f>O449*H449</f>
        <v>0</v>
      </c>
      <c r="Q449" s="138">
        <v>5.0000000000000002E-5</v>
      </c>
      <c r="R449" s="138">
        <f>Q449*H449</f>
        <v>1E-4</v>
      </c>
      <c r="S449" s="138">
        <v>0</v>
      </c>
      <c r="T449" s="138">
        <f>S449*H449</f>
        <v>0</v>
      </c>
      <c r="U449" s="329" t="s">
        <v>177</v>
      </c>
      <c r="V449" s="1">
        <f t="shared" si="5"/>
        <v>0</v>
      </c>
      <c r="AR449" s="140" t="s">
        <v>285</v>
      </c>
      <c r="AT449" s="140" t="s">
        <v>157</v>
      </c>
      <c r="AU449" s="140" t="s">
        <v>88</v>
      </c>
      <c r="AY449" s="18" t="s">
        <v>154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8" t="s">
        <v>88</v>
      </c>
      <c r="BK449" s="141">
        <f>ROUND(I449*H449,2)</f>
        <v>0</v>
      </c>
      <c r="BL449" s="18" t="s">
        <v>285</v>
      </c>
      <c r="BM449" s="140" t="s">
        <v>662</v>
      </c>
    </row>
    <row r="450" spans="2:65" s="14" customFormat="1" ht="11.25" x14ac:dyDescent="0.2">
      <c r="B450" s="159"/>
      <c r="D450" s="147" t="s">
        <v>166</v>
      </c>
      <c r="E450" s="160" t="s">
        <v>19</v>
      </c>
      <c r="F450" s="161" t="s">
        <v>640</v>
      </c>
      <c r="H450" s="160" t="s">
        <v>19</v>
      </c>
      <c r="I450" s="162"/>
      <c r="L450" s="159"/>
      <c r="M450" s="163"/>
      <c r="U450" s="333"/>
      <c r="V450" s="1" t="str">
        <f t="shared" si="5"/>
        <v/>
      </c>
      <c r="AT450" s="160" t="s">
        <v>166</v>
      </c>
      <c r="AU450" s="160" t="s">
        <v>88</v>
      </c>
      <c r="AV450" s="14" t="s">
        <v>82</v>
      </c>
      <c r="AW450" s="14" t="s">
        <v>36</v>
      </c>
      <c r="AX450" s="14" t="s">
        <v>75</v>
      </c>
      <c r="AY450" s="160" t="s">
        <v>154</v>
      </c>
    </row>
    <row r="451" spans="2:65" s="12" customFormat="1" ht="11.25" x14ac:dyDescent="0.2">
      <c r="B451" s="146"/>
      <c r="D451" s="147" t="s">
        <v>166</v>
      </c>
      <c r="E451" s="148" t="s">
        <v>19</v>
      </c>
      <c r="F451" s="149" t="s">
        <v>658</v>
      </c>
      <c r="H451" s="150">
        <v>2</v>
      </c>
      <c r="I451" s="151"/>
      <c r="L451" s="146"/>
      <c r="M451" s="152"/>
      <c r="U451" s="331"/>
      <c r="V451" s="1" t="str">
        <f t="shared" si="5"/>
        <v/>
      </c>
      <c r="AT451" s="148" t="s">
        <v>166</v>
      </c>
      <c r="AU451" s="148" t="s">
        <v>88</v>
      </c>
      <c r="AV451" s="12" t="s">
        <v>88</v>
      </c>
      <c r="AW451" s="12" t="s">
        <v>36</v>
      </c>
      <c r="AX451" s="12" t="s">
        <v>75</v>
      </c>
      <c r="AY451" s="148" t="s">
        <v>154</v>
      </c>
    </row>
    <row r="452" spans="2:65" s="13" customFormat="1" ht="11.25" x14ac:dyDescent="0.2">
      <c r="B452" s="153"/>
      <c r="D452" s="147" t="s">
        <v>166</v>
      </c>
      <c r="E452" s="154" t="s">
        <v>19</v>
      </c>
      <c r="F452" s="155" t="s">
        <v>168</v>
      </c>
      <c r="H452" s="156">
        <v>2</v>
      </c>
      <c r="I452" s="157"/>
      <c r="L452" s="153"/>
      <c r="M452" s="158"/>
      <c r="U452" s="332"/>
      <c r="V452" s="1" t="str">
        <f t="shared" si="5"/>
        <v/>
      </c>
      <c r="AT452" s="154" t="s">
        <v>166</v>
      </c>
      <c r="AU452" s="154" t="s">
        <v>88</v>
      </c>
      <c r="AV452" s="13" t="s">
        <v>162</v>
      </c>
      <c r="AW452" s="13" t="s">
        <v>36</v>
      </c>
      <c r="AX452" s="13" t="s">
        <v>82</v>
      </c>
      <c r="AY452" s="154" t="s">
        <v>154</v>
      </c>
    </row>
    <row r="453" spans="2:65" s="1" customFormat="1" ht="21.75" customHeight="1" x14ac:dyDescent="0.2">
      <c r="B453" s="33"/>
      <c r="C453" s="129" t="s">
        <v>663</v>
      </c>
      <c r="D453" s="129" t="s">
        <v>157</v>
      </c>
      <c r="E453" s="130" t="s">
        <v>664</v>
      </c>
      <c r="F453" s="131" t="s">
        <v>665</v>
      </c>
      <c r="G453" s="132" t="s">
        <v>171</v>
      </c>
      <c r="H453" s="133">
        <v>11.3</v>
      </c>
      <c r="I453" s="134"/>
      <c r="J453" s="135">
        <f>ROUND(I453*H453,2)</f>
        <v>0</v>
      </c>
      <c r="K453" s="131" t="s">
        <v>19</v>
      </c>
      <c r="L453" s="33"/>
      <c r="M453" s="136" t="s">
        <v>19</v>
      </c>
      <c r="N453" s="137" t="s">
        <v>47</v>
      </c>
      <c r="P453" s="138">
        <f>O453*H453</f>
        <v>0</v>
      </c>
      <c r="Q453" s="138">
        <v>4.7350000000000003E-2</v>
      </c>
      <c r="R453" s="138">
        <f>Q453*H453</f>
        <v>0.53505500000000006</v>
      </c>
      <c r="S453" s="138">
        <v>0</v>
      </c>
      <c r="T453" s="138">
        <f>S453*H453</f>
        <v>0</v>
      </c>
      <c r="U453" s="329" t="s">
        <v>19</v>
      </c>
      <c r="V453" s="1" t="str">
        <f t="shared" si="5"/>
        <v/>
      </c>
      <c r="AR453" s="140" t="s">
        <v>285</v>
      </c>
      <c r="AT453" s="140" t="s">
        <v>157</v>
      </c>
      <c r="AU453" s="140" t="s">
        <v>88</v>
      </c>
      <c r="AY453" s="18" t="s">
        <v>154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88</v>
      </c>
      <c r="BK453" s="141">
        <f>ROUND(I453*H453,2)</f>
        <v>0</v>
      </c>
      <c r="BL453" s="18" t="s">
        <v>285</v>
      </c>
      <c r="BM453" s="140" t="s">
        <v>666</v>
      </c>
    </row>
    <row r="454" spans="2:65" s="1" customFormat="1" ht="19.5" x14ac:dyDescent="0.2">
      <c r="B454" s="33"/>
      <c r="D454" s="147" t="s">
        <v>240</v>
      </c>
      <c r="F454" s="164" t="s">
        <v>667</v>
      </c>
      <c r="I454" s="144"/>
      <c r="L454" s="33"/>
      <c r="M454" s="145"/>
      <c r="U454" s="330"/>
      <c r="V454" s="1" t="str">
        <f t="shared" si="5"/>
        <v/>
      </c>
      <c r="AT454" s="18" t="s">
        <v>240</v>
      </c>
      <c r="AU454" s="18" t="s">
        <v>88</v>
      </c>
    </row>
    <row r="455" spans="2:65" s="14" customFormat="1" ht="11.25" x14ac:dyDescent="0.2">
      <c r="B455" s="159"/>
      <c r="D455" s="147" t="s">
        <v>166</v>
      </c>
      <c r="E455" s="160" t="s">
        <v>19</v>
      </c>
      <c r="F455" s="161" t="s">
        <v>668</v>
      </c>
      <c r="H455" s="160" t="s">
        <v>19</v>
      </c>
      <c r="I455" s="162"/>
      <c r="L455" s="159"/>
      <c r="M455" s="163"/>
      <c r="U455" s="333"/>
      <c r="V455" s="1" t="str">
        <f t="shared" si="5"/>
        <v/>
      </c>
      <c r="AT455" s="160" t="s">
        <v>166</v>
      </c>
      <c r="AU455" s="160" t="s">
        <v>88</v>
      </c>
      <c r="AV455" s="14" t="s">
        <v>82</v>
      </c>
      <c r="AW455" s="14" t="s">
        <v>36</v>
      </c>
      <c r="AX455" s="14" t="s">
        <v>75</v>
      </c>
      <c r="AY455" s="160" t="s">
        <v>154</v>
      </c>
    </row>
    <row r="456" spans="2:65" s="12" customFormat="1" ht="11.25" x14ac:dyDescent="0.2">
      <c r="B456" s="146"/>
      <c r="D456" s="147" t="s">
        <v>166</v>
      </c>
      <c r="E456" s="148" t="s">
        <v>19</v>
      </c>
      <c r="F456" s="149" t="s">
        <v>447</v>
      </c>
      <c r="H456" s="150">
        <v>11.3</v>
      </c>
      <c r="I456" s="151"/>
      <c r="L456" s="146"/>
      <c r="M456" s="152"/>
      <c r="U456" s="331"/>
      <c r="V456" s="1" t="str">
        <f t="shared" si="5"/>
        <v/>
      </c>
      <c r="AT456" s="148" t="s">
        <v>166</v>
      </c>
      <c r="AU456" s="148" t="s">
        <v>88</v>
      </c>
      <c r="AV456" s="12" t="s">
        <v>88</v>
      </c>
      <c r="AW456" s="12" t="s">
        <v>36</v>
      </c>
      <c r="AX456" s="12" t="s">
        <v>75</v>
      </c>
      <c r="AY456" s="148" t="s">
        <v>154</v>
      </c>
    </row>
    <row r="457" spans="2:65" s="13" customFormat="1" ht="11.25" x14ac:dyDescent="0.2">
      <c r="B457" s="153"/>
      <c r="D457" s="147" t="s">
        <v>166</v>
      </c>
      <c r="E457" s="154" t="s">
        <v>19</v>
      </c>
      <c r="F457" s="155" t="s">
        <v>168</v>
      </c>
      <c r="H457" s="156">
        <v>11.3</v>
      </c>
      <c r="I457" s="157"/>
      <c r="L457" s="153"/>
      <c r="M457" s="158"/>
      <c r="U457" s="332"/>
      <c r="V457" s="1" t="str">
        <f t="shared" si="5"/>
        <v/>
      </c>
      <c r="AT457" s="154" t="s">
        <v>166</v>
      </c>
      <c r="AU457" s="154" t="s">
        <v>88</v>
      </c>
      <c r="AV457" s="13" t="s">
        <v>162</v>
      </c>
      <c r="AW457" s="13" t="s">
        <v>36</v>
      </c>
      <c r="AX457" s="13" t="s">
        <v>82</v>
      </c>
      <c r="AY457" s="154" t="s">
        <v>154</v>
      </c>
    </row>
    <row r="458" spans="2:65" s="1" customFormat="1" ht="37.9" customHeight="1" x14ac:dyDescent="0.2">
      <c r="B458" s="33"/>
      <c r="C458" s="129" t="s">
        <v>669</v>
      </c>
      <c r="D458" s="129" t="s">
        <v>157</v>
      </c>
      <c r="E458" s="130" t="s">
        <v>670</v>
      </c>
      <c r="F458" s="131" t="s">
        <v>671</v>
      </c>
      <c r="G458" s="132" t="s">
        <v>672</v>
      </c>
      <c r="H458" s="181"/>
      <c r="I458" s="134"/>
      <c r="J458" s="135">
        <f>ROUND(I458*H458,2)</f>
        <v>0</v>
      </c>
      <c r="K458" s="131" t="s">
        <v>161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0</v>
      </c>
      <c r="R458" s="138">
        <f>Q458*H458</f>
        <v>0</v>
      </c>
      <c r="S458" s="138">
        <v>0</v>
      </c>
      <c r="T458" s="138">
        <f>S458*H458</f>
        <v>0</v>
      </c>
      <c r="U458" s="329" t="s">
        <v>19</v>
      </c>
      <c r="V458" s="1" t="str">
        <f t="shared" si="5"/>
        <v/>
      </c>
      <c r="AR458" s="140" t="s">
        <v>285</v>
      </c>
      <c r="AT458" s="140" t="s">
        <v>157</v>
      </c>
      <c r="AU458" s="140" t="s">
        <v>88</v>
      </c>
      <c r="AY458" s="18" t="s">
        <v>154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285</v>
      </c>
      <c r="BM458" s="140" t="s">
        <v>673</v>
      </c>
    </row>
    <row r="459" spans="2:65" s="1" customFormat="1" ht="11.25" x14ac:dyDescent="0.2">
      <c r="B459" s="33"/>
      <c r="D459" s="142" t="s">
        <v>164</v>
      </c>
      <c r="F459" s="143" t="s">
        <v>674</v>
      </c>
      <c r="I459" s="144"/>
      <c r="L459" s="33"/>
      <c r="M459" s="145"/>
      <c r="U459" s="330"/>
      <c r="V459" s="1" t="str">
        <f t="shared" si="5"/>
        <v/>
      </c>
      <c r="AT459" s="18" t="s">
        <v>164</v>
      </c>
      <c r="AU459" s="18" t="s">
        <v>88</v>
      </c>
    </row>
    <row r="460" spans="2:65" s="11" customFormat="1" ht="22.9" customHeight="1" x14ac:dyDescent="0.2">
      <c r="B460" s="117"/>
      <c r="D460" s="118" t="s">
        <v>74</v>
      </c>
      <c r="E460" s="127" t="s">
        <v>675</v>
      </c>
      <c r="F460" s="127" t="s">
        <v>676</v>
      </c>
      <c r="I460" s="120"/>
      <c r="J460" s="128">
        <f>BK460</f>
        <v>0</v>
      </c>
      <c r="L460" s="117"/>
      <c r="M460" s="122"/>
      <c r="P460" s="123">
        <f>SUM(P461:P517)</f>
        <v>0</v>
      </c>
      <c r="R460" s="123">
        <f>SUM(R461:R517)</f>
        <v>0</v>
      </c>
      <c r="T460" s="123">
        <f>SUM(T461:T517)</f>
        <v>0.32</v>
      </c>
      <c r="U460" s="328"/>
      <c r="V460" s="1" t="str">
        <f t="shared" si="5"/>
        <v/>
      </c>
      <c r="AR460" s="118" t="s">
        <v>88</v>
      </c>
      <c r="AT460" s="125" t="s">
        <v>74</v>
      </c>
      <c r="AU460" s="125" t="s">
        <v>82</v>
      </c>
      <c r="AY460" s="118" t="s">
        <v>154</v>
      </c>
      <c r="BK460" s="126">
        <f>SUM(BK461:BK517)</f>
        <v>0</v>
      </c>
    </row>
    <row r="461" spans="2:65" s="1" customFormat="1" ht="21.75" customHeight="1" x14ac:dyDescent="0.2">
      <c r="B461" s="33"/>
      <c r="C461" s="129" t="s">
        <v>677</v>
      </c>
      <c r="D461" s="129" t="s">
        <v>157</v>
      </c>
      <c r="E461" s="130" t="s">
        <v>678</v>
      </c>
      <c r="F461" s="131" t="s">
        <v>679</v>
      </c>
      <c r="G461" s="132" t="s">
        <v>288</v>
      </c>
      <c r="H461" s="133">
        <v>1</v>
      </c>
      <c r="I461" s="134"/>
      <c r="J461" s="135">
        <f>ROUND(I461*H461,2)</f>
        <v>0</v>
      </c>
      <c r="K461" s="131" t="s">
        <v>19</v>
      </c>
      <c r="L461" s="33"/>
      <c r="M461" s="136" t="s">
        <v>19</v>
      </c>
      <c r="N461" s="137" t="s">
        <v>47</v>
      </c>
      <c r="P461" s="138">
        <f>O461*H461</f>
        <v>0</v>
      </c>
      <c r="Q461" s="138">
        <v>0</v>
      </c>
      <c r="R461" s="138">
        <f>Q461*H461</f>
        <v>0</v>
      </c>
      <c r="S461" s="138">
        <v>0.3</v>
      </c>
      <c r="T461" s="138">
        <f>S461*H461</f>
        <v>0.3</v>
      </c>
      <c r="U461" s="329" t="s">
        <v>19</v>
      </c>
      <c r="V461" s="1" t="str">
        <f t="shared" si="5"/>
        <v/>
      </c>
      <c r="AR461" s="140" t="s">
        <v>285</v>
      </c>
      <c r="AT461" s="140" t="s">
        <v>157</v>
      </c>
      <c r="AU461" s="140" t="s">
        <v>88</v>
      </c>
      <c r="AY461" s="18" t="s">
        <v>154</v>
      </c>
      <c r="BE461" s="141">
        <f>IF(N461="základní",J461,0)</f>
        <v>0</v>
      </c>
      <c r="BF461" s="141">
        <f>IF(N461="snížená",J461,0)</f>
        <v>0</v>
      </c>
      <c r="BG461" s="141">
        <f>IF(N461="zákl. přenesená",J461,0)</f>
        <v>0</v>
      </c>
      <c r="BH461" s="141">
        <f>IF(N461="sníž. přenesená",J461,0)</f>
        <v>0</v>
      </c>
      <c r="BI461" s="141">
        <f>IF(N461="nulová",J461,0)</f>
        <v>0</v>
      </c>
      <c r="BJ461" s="18" t="s">
        <v>88</v>
      </c>
      <c r="BK461" s="141">
        <f>ROUND(I461*H461,2)</f>
        <v>0</v>
      </c>
      <c r="BL461" s="18" t="s">
        <v>285</v>
      </c>
      <c r="BM461" s="140" t="s">
        <v>680</v>
      </c>
    </row>
    <row r="462" spans="2:65" s="1" customFormat="1" ht="24.2" customHeight="1" x14ac:dyDescent="0.2">
      <c r="B462" s="33"/>
      <c r="C462" s="129" t="s">
        <v>681</v>
      </c>
      <c r="D462" s="129" t="s">
        <v>157</v>
      </c>
      <c r="E462" s="130" t="s">
        <v>682</v>
      </c>
      <c r="F462" s="131" t="s">
        <v>683</v>
      </c>
      <c r="G462" s="132" t="s">
        <v>310</v>
      </c>
      <c r="H462" s="133">
        <v>2</v>
      </c>
      <c r="I462" s="134"/>
      <c r="J462" s="135">
        <f>ROUND(I462*H462,2)</f>
        <v>0</v>
      </c>
      <c r="K462" s="131" t="s">
        <v>19</v>
      </c>
      <c r="L462" s="33"/>
      <c r="M462" s="136" t="s">
        <v>19</v>
      </c>
      <c r="N462" s="137" t="s">
        <v>47</v>
      </c>
      <c r="P462" s="138">
        <f>O462*H462</f>
        <v>0</v>
      </c>
      <c r="Q462" s="138">
        <v>0</v>
      </c>
      <c r="R462" s="138">
        <f>Q462*H462</f>
        <v>0</v>
      </c>
      <c r="S462" s="138">
        <v>0</v>
      </c>
      <c r="T462" s="138">
        <f>S462*H462</f>
        <v>0</v>
      </c>
      <c r="U462" s="329" t="s">
        <v>19</v>
      </c>
      <c r="V462" s="1" t="str">
        <f t="shared" si="5"/>
        <v/>
      </c>
      <c r="AR462" s="140" t="s">
        <v>285</v>
      </c>
      <c r="AT462" s="140" t="s">
        <v>157</v>
      </c>
      <c r="AU462" s="140" t="s">
        <v>88</v>
      </c>
      <c r="AY462" s="18" t="s">
        <v>154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8" t="s">
        <v>88</v>
      </c>
      <c r="BK462" s="141">
        <f>ROUND(I462*H462,2)</f>
        <v>0</v>
      </c>
      <c r="BL462" s="18" t="s">
        <v>285</v>
      </c>
      <c r="BM462" s="140" t="s">
        <v>684</v>
      </c>
    </row>
    <row r="463" spans="2:65" s="14" customFormat="1" ht="11.25" x14ac:dyDescent="0.2">
      <c r="B463" s="159"/>
      <c r="D463" s="147" t="s">
        <v>166</v>
      </c>
      <c r="E463" s="160" t="s">
        <v>19</v>
      </c>
      <c r="F463" s="161" t="s">
        <v>685</v>
      </c>
      <c r="H463" s="160" t="s">
        <v>19</v>
      </c>
      <c r="I463" s="162"/>
      <c r="L463" s="159"/>
      <c r="M463" s="163"/>
      <c r="U463" s="333"/>
      <c r="V463" s="1" t="str">
        <f t="shared" si="5"/>
        <v/>
      </c>
      <c r="AT463" s="160" t="s">
        <v>166</v>
      </c>
      <c r="AU463" s="160" t="s">
        <v>88</v>
      </c>
      <c r="AV463" s="14" t="s">
        <v>82</v>
      </c>
      <c r="AW463" s="14" t="s">
        <v>36</v>
      </c>
      <c r="AX463" s="14" t="s">
        <v>75</v>
      </c>
      <c r="AY463" s="160" t="s">
        <v>154</v>
      </c>
    </row>
    <row r="464" spans="2:65" s="12" customFormat="1" ht="11.25" x14ac:dyDescent="0.2">
      <c r="B464" s="146"/>
      <c r="D464" s="147" t="s">
        <v>166</v>
      </c>
      <c r="E464" s="148" t="s">
        <v>19</v>
      </c>
      <c r="F464" s="149" t="s">
        <v>686</v>
      </c>
      <c r="H464" s="150">
        <v>2</v>
      </c>
      <c r="I464" s="151"/>
      <c r="L464" s="146"/>
      <c r="M464" s="152"/>
      <c r="U464" s="331"/>
      <c r="V464" s="1" t="str">
        <f t="shared" si="5"/>
        <v/>
      </c>
      <c r="AT464" s="148" t="s">
        <v>166</v>
      </c>
      <c r="AU464" s="148" t="s">
        <v>88</v>
      </c>
      <c r="AV464" s="12" t="s">
        <v>88</v>
      </c>
      <c r="AW464" s="12" t="s">
        <v>36</v>
      </c>
      <c r="AX464" s="12" t="s">
        <v>75</v>
      </c>
      <c r="AY464" s="148" t="s">
        <v>154</v>
      </c>
    </row>
    <row r="465" spans="2:65" s="13" customFormat="1" ht="11.25" x14ac:dyDescent="0.2">
      <c r="B465" s="153"/>
      <c r="D465" s="147" t="s">
        <v>166</v>
      </c>
      <c r="E465" s="154" t="s">
        <v>19</v>
      </c>
      <c r="F465" s="155" t="s">
        <v>168</v>
      </c>
      <c r="H465" s="156">
        <v>2</v>
      </c>
      <c r="I465" s="157"/>
      <c r="L465" s="153"/>
      <c r="M465" s="158"/>
      <c r="U465" s="332"/>
      <c r="V465" s="1" t="str">
        <f t="shared" si="5"/>
        <v/>
      </c>
      <c r="AT465" s="154" t="s">
        <v>166</v>
      </c>
      <c r="AU465" s="154" t="s">
        <v>88</v>
      </c>
      <c r="AV465" s="13" t="s">
        <v>162</v>
      </c>
      <c r="AW465" s="13" t="s">
        <v>36</v>
      </c>
      <c r="AX465" s="13" t="s">
        <v>82</v>
      </c>
      <c r="AY465" s="154" t="s">
        <v>154</v>
      </c>
    </row>
    <row r="466" spans="2:65" s="1" customFormat="1" ht="24.2" customHeight="1" x14ac:dyDescent="0.2">
      <c r="B466" s="33"/>
      <c r="C466" s="129" t="s">
        <v>687</v>
      </c>
      <c r="D466" s="129" t="s">
        <v>157</v>
      </c>
      <c r="E466" s="130" t="s">
        <v>688</v>
      </c>
      <c r="F466" s="131" t="s">
        <v>689</v>
      </c>
      <c r="G466" s="132" t="s">
        <v>310</v>
      </c>
      <c r="H466" s="133">
        <v>1</v>
      </c>
      <c r="I466" s="134"/>
      <c r="J466" s="135">
        <f>ROUND(I466*H466,2)</f>
        <v>0</v>
      </c>
      <c r="K466" s="131" t="s">
        <v>19</v>
      </c>
      <c r="L466" s="33"/>
      <c r="M466" s="136" t="s">
        <v>19</v>
      </c>
      <c r="N466" s="137" t="s">
        <v>47</v>
      </c>
      <c r="P466" s="138">
        <f>O466*H466</f>
        <v>0</v>
      </c>
      <c r="Q466" s="138">
        <v>0</v>
      </c>
      <c r="R466" s="138">
        <f>Q466*H466</f>
        <v>0</v>
      </c>
      <c r="S466" s="138">
        <v>0</v>
      </c>
      <c r="T466" s="138">
        <f>S466*H466</f>
        <v>0</v>
      </c>
      <c r="U466" s="329" t="s">
        <v>19</v>
      </c>
      <c r="V466" s="1" t="str">
        <f t="shared" si="5"/>
        <v/>
      </c>
      <c r="AR466" s="140" t="s">
        <v>285</v>
      </c>
      <c r="AT466" s="140" t="s">
        <v>157</v>
      </c>
      <c r="AU466" s="140" t="s">
        <v>88</v>
      </c>
      <c r="AY466" s="18" t="s">
        <v>154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8" t="s">
        <v>88</v>
      </c>
      <c r="BK466" s="141">
        <f>ROUND(I466*H466,2)</f>
        <v>0</v>
      </c>
      <c r="BL466" s="18" t="s">
        <v>285</v>
      </c>
      <c r="BM466" s="140" t="s">
        <v>690</v>
      </c>
    </row>
    <row r="467" spans="2:65" s="14" customFormat="1" ht="11.25" x14ac:dyDescent="0.2">
      <c r="B467" s="159"/>
      <c r="D467" s="147" t="s">
        <v>166</v>
      </c>
      <c r="E467" s="160" t="s">
        <v>19</v>
      </c>
      <c r="F467" s="161" t="s">
        <v>685</v>
      </c>
      <c r="H467" s="160" t="s">
        <v>19</v>
      </c>
      <c r="I467" s="162"/>
      <c r="L467" s="159"/>
      <c r="M467" s="163"/>
      <c r="U467" s="333"/>
      <c r="V467" s="1" t="str">
        <f t="shared" si="5"/>
        <v/>
      </c>
      <c r="AT467" s="160" t="s">
        <v>166</v>
      </c>
      <c r="AU467" s="160" t="s">
        <v>88</v>
      </c>
      <c r="AV467" s="14" t="s">
        <v>82</v>
      </c>
      <c r="AW467" s="14" t="s">
        <v>36</v>
      </c>
      <c r="AX467" s="14" t="s">
        <v>75</v>
      </c>
      <c r="AY467" s="160" t="s">
        <v>154</v>
      </c>
    </row>
    <row r="468" spans="2:65" s="12" customFormat="1" ht="11.25" x14ac:dyDescent="0.2">
      <c r="B468" s="146"/>
      <c r="D468" s="147" t="s">
        <v>166</v>
      </c>
      <c r="E468" s="148" t="s">
        <v>19</v>
      </c>
      <c r="F468" s="149" t="s">
        <v>691</v>
      </c>
      <c r="H468" s="150">
        <v>1</v>
      </c>
      <c r="I468" s="151"/>
      <c r="L468" s="146"/>
      <c r="M468" s="152"/>
      <c r="U468" s="331"/>
      <c r="V468" s="1" t="str">
        <f t="shared" si="5"/>
        <v/>
      </c>
      <c r="AT468" s="148" t="s">
        <v>166</v>
      </c>
      <c r="AU468" s="148" t="s">
        <v>88</v>
      </c>
      <c r="AV468" s="12" t="s">
        <v>88</v>
      </c>
      <c r="AW468" s="12" t="s">
        <v>36</v>
      </c>
      <c r="AX468" s="12" t="s">
        <v>75</v>
      </c>
      <c r="AY468" s="148" t="s">
        <v>154</v>
      </c>
    </row>
    <row r="469" spans="2:65" s="13" customFormat="1" ht="11.25" x14ac:dyDescent="0.2">
      <c r="B469" s="153"/>
      <c r="D469" s="147" t="s">
        <v>166</v>
      </c>
      <c r="E469" s="154" t="s">
        <v>19</v>
      </c>
      <c r="F469" s="155" t="s">
        <v>168</v>
      </c>
      <c r="H469" s="156">
        <v>1</v>
      </c>
      <c r="I469" s="157"/>
      <c r="L469" s="153"/>
      <c r="M469" s="158"/>
      <c r="U469" s="332"/>
      <c r="V469" s="1" t="str">
        <f t="shared" si="5"/>
        <v/>
      </c>
      <c r="AT469" s="154" t="s">
        <v>166</v>
      </c>
      <c r="AU469" s="154" t="s">
        <v>88</v>
      </c>
      <c r="AV469" s="13" t="s">
        <v>162</v>
      </c>
      <c r="AW469" s="13" t="s">
        <v>36</v>
      </c>
      <c r="AX469" s="13" t="s">
        <v>82</v>
      </c>
      <c r="AY469" s="154" t="s">
        <v>154</v>
      </c>
    </row>
    <row r="470" spans="2:65" s="1" customFormat="1" ht="24.2" customHeight="1" x14ac:dyDescent="0.2">
      <c r="B470" s="33"/>
      <c r="C470" s="129" t="s">
        <v>692</v>
      </c>
      <c r="D470" s="129" t="s">
        <v>157</v>
      </c>
      <c r="E470" s="130" t="s">
        <v>693</v>
      </c>
      <c r="F470" s="131" t="s">
        <v>694</v>
      </c>
      <c r="G470" s="132" t="s">
        <v>310</v>
      </c>
      <c r="H470" s="133">
        <v>1</v>
      </c>
      <c r="I470" s="134"/>
      <c r="J470" s="135">
        <f>ROUND(I470*H470,2)</f>
        <v>0</v>
      </c>
      <c r="K470" s="131" t="s">
        <v>19</v>
      </c>
      <c r="L470" s="33"/>
      <c r="M470" s="136" t="s">
        <v>19</v>
      </c>
      <c r="N470" s="137" t="s">
        <v>47</v>
      </c>
      <c r="P470" s="138">
        <f>O470*H470</f>
        <v>0</v>
      </c>
      <c r="Q470" s="138">
        <v>0</v>
      </c>
      <c r="R470" s="138">
        <f>Q470*H470</f>
        <v>0</v>
      </c>
      <c r="S470" s="138">
        <v>0</v>
      </c>
      <c r="T470" s="138">
        <f>S470*H470</f>
        <v>0</v>
      </c>
      <c r="U470" s="329" t="s">
        <v>19</v>
      </c>
      <c r="V470" s="1" t="str">
        <f t="shared" si="5"/>
        <v/>
      </c>
      <c r="AR470" s="140" t="s">
        <v>285</v>
      </c>
      <c r="AT470" s="140" t="s">
        <v>157</v>
      </c>
      <c r="AU470" s="140" t="s">
        <v>88</v>
      </c>
      <c r="AY470" s="18" t="s">
        <v>154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88</v>
      </c>
      <c r="BK470" s="141">
        <f>ROUND(I470*H470,2)</f>
        <v>0</v>
      </c>
      <c r="BL470" s="18" t="s">
        <v>285</v>
      </c>
      <c r="BM470" s="140" t="s">
        <v>695</v>
      </c>
    </row>
    <row r="471" spans="2:65" s="14" customFormat="1" ht="11.25" x14ac:dyDescent="0.2">
      <c r="B471" s="159"/>
      <c r="D471" s="147" t="s">
        <v>166</v>
      </c>
      <c r="E471" s="160" t="s">
        <v>19</v>
      </c>
      <c r="F471" s="161" t="s">
        <v>685</v>
      </c>
      <c r="H471" s="160" t="s">
        <v>19</v>
      </c>
      <c r="I471" s="162"/>
      <c r="L471" s="159"/>
      <c r="M471" s="163"/>
      <c r="U471" s="333"/>
      <c r="V471" s="1" t="str">
        <f t="shared" si="5"/>
        <v/>
      </c>
      <c r="AT471" s="160" t="s">
        <v>166</v>
      </c>
      <c r="AU471" s="160" t="s">
        <v>88</v>
      </c>
      <c r="AV471" s="14" t="s">
        <v>82</v>
      </c>
      <c r="AW471" s="14" t="s">
        <v>36</v>
      </c>
      <c r="AX471" s="14" t="s">
        <v>75</v>
      </c>
      <c r="AY471" s="160" t="s">
        <v>154</v>
      </c>
    </row>
    <row r="472" spans="2:65" s="12" customFormat="1" ht="11.25" x14ac:dyDescent="0.2">
      <c r="B472" s="146"/>
      <c r="D472" s="147" t="s">
        <v>166</v>
      </c>
      <c r="E472" s="148" t="s">
        <v>19</v>
      </c>
      <c r="F472" s="149" t="s">
        <v>696</v>
      </c>
      <c r="H472" s="150">
        <v>1</v>
      </c>
      <c r="I472" s="151"/>
      <c r="L472" s="146"/>
      <c r="M472" s="152"/>
      <c r="U472" s="331"/>
      <c r="V472" s="1" t="str">
        <f t="shared" si="5"/>
        <v/>
      </c>
      <c r="AT472" s="148" t="s">
        <v>166</v>
      </c>
      <c r="AU472" s="148" t="s">
        <v>88</v>
      </c>
      <c r="AV472" s="12" t="s">
        <v>88</v>
      </c>
      <c r="AW472" s="12" t="s">
        <v>36</v>
      </c>
      <c r="AX472" s="12" t="s">
        <v>82</v>
      </c>
      <c r="AY472" s="148" t="s">
        <v>154</v>
      </c>
    </row>
    <row r="473" spans="2:65" s="13" customFormat="1" ht="11.25" x14ac:dyDescent="0.2">
      <c r="B473" s="153"/>
      <c r="D473" s="147" t="s">
        <v>166</v>
      </c>
      <c r="E473" s="154" t="s">
        <v>19</v>
      </c>
      <c r="F473" s="155" t="s">
        <v>168</v>
      </c>
      <c r="H473" s="156">
        <v>1</v>
      </c>
      <c r="I473" s="157"/>
      <c r="L473" s="153"/>
      <c r="M473" s="158"/>
      <c r="U473" s="332"/>
      <c r="V473" s="1" t="str">
        <f t="shared" si="5"/>
        <v/>
      </c>
      <c r="AT473" s="154" t="s">
        <v>166</v>
      </c>
      <c r="AU473" s="154" t="s">
        <v>88</v>
      </c>
      <c r="AV473" s="13" t="s">
        <v>162</v>
      </c>
      <c r="AW473" s="13" t="s">
        <v>36</v>
      </c>
      <c r="AX473" s="13" t="s">
        <v>75</v>
      </c>
      <c r="AY473" s="154" t="s">
        <v>154</v>
      </c>
    </row>
    <row r="474" spans="2:65" s="1" customFormat="1" ht="24.2" customHeight="1" x14ac:dyDescent="0.2">
      <c r="B474" s="33"/>
      <c r="C474" s="129" t="s">
        <v>697</v>
      </c>
      <c r="D474" s="129" t="s">
        <v>157</v>
      </c>
      <c r="E474" s="130" t="s">
        <v>698</v>
      </c>
      <c r="F474" s="131" t="s">
        <v>699</v>
      </c>
      <c r="G474" s="132" t="s">
        <v>310</v>
      </c>
      <c r="H474" s="133">
        <v>1</v>
      </c>
      <c r="I474" s="134"/>
      <c r="J474" s="135">
        <f>ROUND(I474*H474,2)</f>
        <v>0</v>
      </c>
      <c r="K474" s="131" t="s">
        <v>19</v>
      </c>
      <c r="L474" s="33"/>
      <c r="M474" s="136" t="s">
        <v>19</v>
      </c>
      <c r="N474" s="137" t="s">
        <v>47</v>
      </c>
      <c r="P474" s="138">
        <f>O474*H474</f>
        <v>0</v>
      </c>
      <c r="Q474" s="138">
        <v>0</v>
      </c>
      <c r="R474" s="138">
        <f>Q474*H474</f>
        <v>0</v>
      </c>
      <c r="S474" s="138">
        <v>0</v>
      </c>
      <c r="T474" s="138">
        <f>S474*H474</f>
        <v>0</v>
      </c>
      <c r="U474" s="329" t="s">
        <v>19</v>
      </c>
      <c r="V474" s="1" t="str">
        <f t="shared" si="5"/>
        <v/>
      </c>
      <c r="AR474" s="140" t="s">
        <v>285</v>
      </c>
      <c r="AT474" s="140" t="s">
        <v>157</v>
      </c>
      <c r="AU474" s="140" t="s">
        <v>88</v>
      </c>
      <c r="AY474" s="18" t="s">
        <v>154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88</v>
      </c>
      <c r="BK474" s="141">
        <f>ROUND(I474*H474,2)</f>
        <v>0</v>
      </c>
      <c r="BL474" s="18" t="s">
        <v>285</v>
      </c>
      <c r="BM474" s="140" t="s">
        <v>700</v>
      </c>
    </row>
    <row r="475" spans="2:65" s="14" customFormat="1" ht="11.25" x14ac:dyDescent="0.2">
      <c r="B475" s="159"/>
      <c r="D475" s="147" t="s">
        <v>166</v>
      </c>
      <c r="E475" s="160" t="s">
        <v>19</v>
      </c>
      <c r="F475" s="161" t="s">
        <v>685</v>
      </c>
      <c r="H475" s="160" t="s">
        <v>19</v>
      </c>
      <c r="I475" s="162"/>
      <c r="L475" s="159"/>
      <c r="M475" s="163"/>
      <c r="U475" s="333"/>
      <c r="V475" s="1" t="str">
        <f t="shared" si="5"/>
        <v/>
      </c>
      <c r="AT475" s="160" t="s">
        <v>166</v>
      </c>
      <c r="AU475" s="160" t="s">
        <v>88</v>
      </c>
      <c r="AV475" s="14" t="s">
        <v>82</v>
      </c>
      <c r="AW475" s="14" t="s">
        <v>36</v>
      </c>
      <c r="AX475" s="14" t="s">
        <v>75</v>
      </c>
      <c r="AY475" s="160" t="s">
        <v>154</v>
      </c>
    </row>
    <row r="476" spans="2:65" s="12" customFormat="1" ht="11.25" x14ac:dyDescent="0.2">
      <c r="B476" s="146"/>
      <c r="D476" s="147" t="s">
        <v>166</v>
      </c>
      <c r="E476" s="148" t="s">
        <v>19</v>
      </c>
      <c r="F476" s="149" t="s">
        <v>701</v>
      </c>
      <c r="H476" s="150">
        <v>1</v>
      </c>
      <c r="I476" s="151"/>
      <c r="L476" s="146"/>
      <c r="M476" s="152"/>
      <c r="U476" s="331"/>
      <c r="V476" s="1" t="str">
        <f t="shared" si="5"/>
        <v/>
      </c>
      <c r="AT476" s="148" t="s">
        <v>166</v>
      </c>
      <c r="AU476" s="148" t="s">
        <v>88</v>
      </c>
      <c r="AV476" s="12" t="s">
        <v>88</v>
      </c>
      <c r="AW476" s="12" t="s">
        <v>36</v>
      </c>
      <c r="AX476" s="12" t="s">
        <v>82</v>
      </c>
      <c r="AY476" s="148" t="s">
        <v>154</v>
      </c>
    </row>
    <row r="477" spans="2:65" s="13" customFormat="1" ht="11.25" x14ac:dyDescent="0.2">
      <c r="B477" s="153"/>
      <c r="D477" s="147" t="s">
        <v>166</v>
      </c>
      <c r="E477" s="154" t="s">
        <v>19</v>
      </c>
      <c r="F477" s="155" t="s">
        <v>168</v>
      </c>
      <c r="H477" s="156">
        <v>1</v>
      </c>
      <c r="I477" s="157"/>
      <c r="L477" s="153"/>
      <c r="M477" s="158"/>
      <c r="U477" s="332"/>
      <c r="V477" s="1" t="str">
        <f t="shared" si="5"/>
        <v/>
      </c>
      <c r="AT477" s="154" t="s">
        <v>166</v>
      </c>
      <c r="AU477" s="154" t="s">
        <v>88</v>
      </c>
      <c r="AV477" s="13" t="s">
        <v>162</v>
      </c>
      <c r="AW477" s="13" t="s">
        <v>36</v>
      </c>
      <c r="AX477" s="13" t="s">
        <v>75</v>
      </c>
      <c r="AY477" s="154" t="s">
        <v>154</v>
      </c>
    </row>
    <row r="478" spans="2:65" s="1" customFormat="1" ht="24.2" customHeight="1" x14ac:dyDescent="0.2">
      <c r="B478" s="33"/>
      <c r="C478" s="129" t="s">
        <v>702</v>
      </c>
      <c r="D478" s="129" t="s">
        <v>157</v>
      </c>
      <c r="E478" s="130" t="s">
        <v>703</v>
      </c>
      <c r="F478" s="131" t="s">
        <v>704</v>
      </c>
      <c r="G478" s="132" t="s">
        <v>310</v>
      </c>
      <c r="H478" s="133">
        <v>1</v>
      </c>
      <c r="I478" s="134"/>
      <c r="J478" s="135">
        <f>ROUND(I478*H478,2)</f>
        <v>0</v>
      </c>
      <c r="K478" s="131" t="s">
        <v>19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0</v>
      </c>
      <c r="R478" s="138">
        <f>Q478*H478</f>
        <v>0</v>
      </c>
      <c r="S478" s="138">
        <v>0</v>
      </c>
      <c r="T478" s="138">
        <f>S478*H478</f>
        <v>0</v>
      </c>
      <c r="U478" s="329" t="s">
        <v>19</v>
      </c>
      <c r="V478" s="1" t="str">
        <f t="shared" si="5"/>
        <v/>
      </c>
      <c r="AR478" s="140" t="s">
        <v>285</v>
      </c>
      <c r="AT478" s="140" t="s">
        <v>157</v>
      </c>
      <c r="AU478" s="140" t="s">
        <v>88</v>
      </c>
      <c r="AY478" s="18" t="s">
        <v>154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285</v>
      </c>
      <c r="BM478" s="140" t="s">
        <v>705</v>
      </c>
    </row>
    <row r="479" spans="2:65" s="14" customFormat="1" ht="11.25" x14ac:dyDescent="0.2">
      <c r="B479" s="159"/>
      <c r="D479" s="147" t="s">
        <v>166</v>
      </c>
      <c r="E479" s="160" t="s">
        <v>19</v>
      </c>
      <c r="F479" s="161" t="s">
        <v>685</v>
      </c>
      <c r="H479" s="160" t="s">
        <v>19</v>
      </c>
      <c r="I479" s="162"/>
      <c r="L479" s="159"/>
      <c r="M479" s="163"/>
      <c r="U479" s="333"/>
      <c r="V479" s="1" t="str">
        <f t="shared" si="5"/>
        <v/>
      </c>
      <c r="AT479" s="160" t="s">
        <v>166</v>
      </c>
      <c r="AU479" s="160" t="s">
        <v>88</v>
      </c>
      <c r="AV479" s="14" t="s">
        <v>82</v>
      </c>
      <c r="AW479" s="14" t="s">
        <v>36</v>
      </c>
      <c r="AX479" s="14" t="s">
        <v>75</v>
      </c>
      <c r="AY479" s="160" t="s">
        <v>154</v>
      </c>
    </row>
    <row r="480" spans="2:65" s="12" customFormat="1" ht="11.25" x14ac:dyDescent="0.2">
      <c r="B480" s="146"/>
      <c r="D480" s="147" t="s">
        <v>166</v>
      </c>
      <c r="E480" s="148" t="s">
        <v>19</v>
      </c>
      <c r="F480" s="149" t="s">
        <v>706</v>
      </c>
      <c r="H480" s="150">
        <v>1</v>
      </c>
      <c r="I480" s="151"/>
      <c r="L480" s="146"/>
      <c r="M480" s="152"/>
      <c r="U480" s="331"/>
      <c r="V480" s="1" t="str">
        <f t="shared" si="5"/>
        <v/>
      </c>
      <c r="AT480" s="148" t="s">
        <v>166</v>
      </c>
      <c r="AU480" s="148" t="s">
        <v>88</v>
      </c>
      <c r="AV480" s="12" t="s">
        <v>88</v>
      </c>
      <c r="AW480" s="12" t="s">
        <v>36</v>
      </c>
      <c r="AX480" s="12" t="s">
        <v>75</v>
      </c>
      <c r="AY480" s="148" t="s">
        <v>154</v>
      </c>
    </row>
    <row r="481" spans="2:65" s="13" customFormat="1" ht="11.25" x14ac:dyDescent="0.2">
      <c r="B481" s="153"/>
      <c r="D481" s="147" t="s">
        <v>166</v>
      </c>
      <c r="E481" s="154" t="s">
        <v>19</v>
      </c>
      <c r="F481" s="155" t="s">
        <v>168</v>
      </c>
      <c r="H481" s="156">
        <v>1</v>
      </c>
      <c r="I481" s="157"/>
      <c r="L481" s="153"/>
      <c r="M481" s="158"/>
      <c r="U481" s="332"/>
      <c r="V481" s="1" t="str">
        <f t="shared" si="5"/>
        <v/>
      </c>
      <c r="AT481" s="154" t="s">
        <v>166</v>
      </c>
      <c r="AU481" s="154" t="s">
        <v>88</v>
      </c>
      <c r="AV481" s="13" t="s">
        <v>162</v>
      </c>
      <c r="AW481" s="13" t="s">
        <v>36</v>
      </c>
      <c r="AX481" s="13" t="s">
        <v>82</v>
      </c>
      <c r="AY481" s="154" t="s">
        <v>154</v>
      </c>
    </row>
    <row r="482" spans="2:65" s="1" customFormat="1" ht="24.2" customHeight="1" x14ac:dyDescent="0.2">
      <c r="B482" s="33"/>
      <c r="C482" s="129" t="s">
        <v>707</v>
      </c>
      <c r="D482" s="129" t="s">
        <v>157</v>
      </c>
      <c r="E482" s="130" t="s">
        <v>708</v>
      </c>
      <c r="F482" s="131" t="s">
        <v>709</v>
      </c>
      <c r="G482" s="132" t="s">
        <v>310</v>
      </c>
      <c r="H482" s="133">
        <v>1</v>
      </c>
      <c r="I482" s="134"/>
      <c r="J482" s="135">
        <f>ROUND(I482*H482,2)</f>
        <v>0</v>
      </c>
      <c r="K482" s="131" t="s">
        <v>19</v>
      </c>
      <c r="L482" s="33"/>
      <c r="M482" s="136" t="s">
        <v>19</v>
      </c>
      <c r="N482" s="137" t="s">
        <v>47</v>
      </c>
      <c r="P482" s="138">
        <f>O482*H482</f>
        <v>0</v>
      </c>
      <c r="Q482" s="138">
        <v>0</v>
      </c>
      <c r="R482" s="138">
        <f>Q482*H482</f>
        <v>0</v>
      </c>
      <c r="S482" s="138">
        <v>0</v>
      </c>
      <c r="T482" s="138">
        <f>S482*H482</f>
        <v>0</v>
      </c>
      <c r="U482" s="329" t="s">
        <v>19</v>
      </c>
      <c r="V482" s="1" t="str">
        <f t="shared" si="5"/>
        <v/>
      </c>
      <c r="AR482" s="140" t="s">
        <v>285</v>
      </c>
      <c r="AT482" s="140" t="s">
        <v>157</v>
      </c>
      <c r="AU482" s="140" t="s">
        <v>88</v>
      </c>
      <c r="AY482" s="18" t="s">
        <v>154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8" t="s">
        <v>88</v>
      </c>
      <c r="BK482" s="141">
        <f>ROUND(I482*H482,2)</f>
        <v>0</v>
      </c>
      <c r="BL482" s="18" t="s">
        <v>285</v>
      </c>
      <c r="BM482" s="140" t="s">
        <v>710</v>
      </c>
    </row>
    <row r="483" spans="2:65" s="14" customFormat="1" ht="11.25" x14ac:dyDescent="0.2">
      <c r="B483" s="159"/>
      <c r="D483" s="147" t="s">
        <v>166</v>
      </c>
      <c r="E483" s="160" t="s">
        <v>19</v>
      </c>
      <c r="F483" s="161" t="s">
        <v>685</v>
      </c>
      <c r="H483" s="160" t="s">
        <v>19</v>
      </c>
      <c r="I483" s="162"/>
      <c r="L483" s="159"/>
      <c r="M483" s="163"/>
      <c r="U483" s="333"/>
      <c r="V483" s="1" t="str">
        <f t="shared" si="5"/>
        <v/>
      </c>
      <c r="AT483" s="160" t="s">
        <v>166</v>
      </c>
      <c r="AU483" s="160" t="s">
        <v>88</v>
      </c>
      <c r="AV483" s="14" t="s">
        <v>82</v>
      </c>
      <c r="AW483" s="14" t="s">
        <v>36</v>
      </c>
      <c r="AX483" s="14" t="s">
        <v>75</v>
      </c>
      <c r="AY483" s="160" t="s">
        <v>154</v>
      </c>
    </row>
    <row r="484" spans="2:65" s="12" customFormat="1" ht="11.25" x14ac:dyDescent="0.2">
      <c r="B484" s="146"/>
      <c r="D484" s="147" t="s">
        <v>166</v>
      </c>
      <c r="E484" s="148" t="s">
        <v>19</v>
      </c>
      <c r="F484" s="149" t="s">
        <v>711</v>
      </c>
      <c r="H484" s="150">
        <v>1</v>
      </c>
      <c r="I484" s="151"/>
      <c r="L484" s="146"/>
      <c r="M484" s="152"/>
      <c r="U484" s="331"/>
      <c r="V484" s="1" t="str">
        <f t="shared" si="5"/>
        <v/>
      </c>
      <c r="AT484" s="148" t="s">
        <v>166</v>
      </c>
      <c r="AU484" s="148" t="s">
        <v>88</v>
      </c>
      <c r="AV484" s="12" t="s">
        <v>88</v>
      </c>
      <c r="AW484" s="12" t="s">
        <v>36</v>
      </c>
      <c r="AX484" s="12" t="s">
        <v>75</v>
      </c>
      <c r="AY484" s="148" t="s">
        <v>154</v>
      </c>
    </row>
    <row r="485" spans="2:65" s="13" customFormat="1" ht="11.25" x14ac:dyDescent="0.2">
      <c r="B485" s="153"/>
      <c r="D485" s="147" t="s">
        <v>166</v>
      </c>
      <c r="E485" s="154" t="s">
        <v>19</v>
      </c>
      <c r="F485" s="155" t="s">
        <v>168</v>
      </c>
      <c r="H485" s="156">
        <v>1</v>
      </c>
      <c r="I485" s="157"/>
      <c r="L485" s="153"/>
      <c r="M485" s="158"/>
      <c r="U485" s="332"/>
      <c r="V485" s="1" t="str">
        <f t="shared" si="5"/>
        <v/>
      </c>
      <c r="AT485" s="154" t="s">
        <v>166</v>
      </c>
      <c r="AU485" s="154" t="s">
        <v>88</v>
      </c>
      <c r="AV485" s="13" t="s">
        <v>162</v>
      </c>
      <c r="AW485" s="13" t="s">
        <v>36</v>
      </c>
      <c r="AX485" s="13" t="s">
        <v>82</v>
      </c>
      <c r="AY485" s="154" t="s">
        <v>154</v>
      </c>
    </row>
    <row r="486" spans="2:65" s="1" customFormat="1" ht="24.2" customHeight="1" x14ac:dyDescent="0.2">
      <c r="B486" s="33"/>
      <c r="C486" s="129" t="s">
        <v>712</v>
      </c>
      <c r="D486" s="129" t="s">
        <v>157</v>
      </c>
      <c r="E486" s="130" t="s">
        <v>713</v>
      </c>
      <c r="F486" s="131" t="s">
        <v>714</v>
      </c>
      <c r="G486" s="132" t="s">
        <v>310</v>
      </c>
      <c r="H486" s="133">
        <v>3</v>
      </c>
      <c r="I486" s="134"/>
      <c r="J486" s="135">
        <f>ROUND(I486*H486,2)</f>
        <v>0</v>
      </c>
      <c r="K486" s="131" t="s">
        <v>19</v>
      </c>
      <c r="L486" s="33"/>
      <c r="M486" s="136" t="s">
        <v>19</v>
      </c>
      <c r="N486" s="137" t="s">
        <v>47</v>
      </c>
      <c r="P486" s="138">
        <f>O486*H486</f>
        <v>0</v>
      </c>
      <c r="Q486" s="138">
        <v>0</v>
      </c>
      <c r="R486" s="138">
        <f>Q486*H486</f>
        <v>0</v>
      </c>
      <c r="S486" s="138">
        <v>0</v>
      </c>
      <c r="T486" s="138">
        <f>S486*H486</f>
        <v>0</v>
      </c>
      <c r="U486" s="329" t="s">
        <v>19</v>
      </c>
      <c r="V486" s="1" t="str">
        <f t="shared" si="5"/>
        <v/>
      </c>
      <c r="AR486" s="140" t="s">
        <v>285</v>
      </c>
      <c r="AT486" s="140" t="s">
        <v>157</v>
      </c>
      <c r="AU486" s="140" t="s">
        <v>88</v>
      </c>
      <c r="AY486" s="18" t="s">
        <v>154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8" t="s">
        <v>88</v>
      </c>
      <c r="BK486" s="141">
        <f>ROUND(I486*H486,2)</f>
        <v>0</v>
      </c>
      <c r="BL486" s="18" t="s">
        <v>285</v>
      </c>
      <c r="BM486" s="140" t="s">
        <v>715</v>
      </c>
    </row>
    <row r="487" spans="2:65" s="14" customFormat="1" ht="11.25" x14ac:dyDescent="0.2">
      <c r="B487" s="159"/>
      <c r="D487" s="147" t="s">
        <v>166</v>
      </c>
      <c r="E487" s="160" t="s">
        <v>19</v>
      </c>
      <c r="F487" s="161" t="s">
        <v>716</v>
      </c>
      <c r="H487" s="160" t="s">
        <v>19</v>
      </c>
      <c r="I487" s="162"/>
      <c r="L487" s="159"/>
      <c r="M487" s="163"/>
      <c r="U487" s="333"/>
      <c r="V487" s="1" t="str">
        <f t="shared" si="5"/>
        <v/>
      </c>
      <c r="AT487" s="160" t="s">
        <v>166</v>
      </c>
      <c r="AU487" s="160" t="s">
        <v>88</v>
      </c>
      <c r="AV487" s="14" t="s">
        <v>82</v>
      </c>
      <c r="AW487" s="14" t="s">
        <v>36</v>
      </c>
      <c r="AX487" s="14" t="s">
        <v>75</v>
      </c>
      <c r="AY487" s="160" t="s">
        <v>154</v>
      </c>
    </row>
    <row r="488" spans="2:65" s="12" customFormat="1" ht="11.25" x14ac:dyDescent="0.2">
      <c r="B488" s="146"/>
      <c r="D488" s="147" t="s">
        <v>166</v>
      </c>
      <c r="E488" s="148" t="s">
        <v>19</v>
      </c>
      <c r="F488" s="149" t="s">
        <v>717</v>
      </c>
      <c r="H488" s="150">
        <v>3</v>
      </c>
      <c r="I488" s="151"/>
      <c r="L488" s="146"/>
      <c r="M488" s="152"/>
      <c r="U488" s="331"/>
      <c r="V488" s="1" t="str">
        <f t="shared" si="5"/>
        <v/>
      </c>
      <c r="AT488" s="148" t="s">
        <v>166</v>
      </c>
      <c r="AU488" s="148" t="s">
        <v>88</v>
      </c>
      <c r="AV488" s="12" t="s">
        <v>88</v>
      </c>
      <c r="AW488" s="12" t="s">
        <v>36</v>
      </c>
      <c r="AX488" s="12" t="s">
        <v>75</v>
      </c>
      <c r="AY488" s="148" t="s">
        <v>154</v>
      </c>
    </row>
    <row r="489" spans="2:65" s="13" customFormat="1" ht="11.25" x14ac:dyDescent="0.2">
      <c r="B489" s="153"/>
      <c r="D489" s="147" t="s">
        <v>166</v>
      </c>
      <c r="E489" s="154" t="s">
        <v>19</v>
      </c>
      <c r="F489" s="155" t="s">
        <v>168</v>
      </c>
      <c r="H489" s="156">
        <v>3</v>
      </c>
      <c r="I489" s="157"/>
      <c r="L489" s="153"/>
      <c r="M489" s="158"/>
      <c r="U489" s="332"/>
      <c r="V489" s="1" t="str">
        <f t="shared" si="5"/>
        <v/>
      </c>
      <c r="AT489" s="154" t="s">
        <v>166</v>
      </c>
      <c r="AU489" s="154" t="s">
        <v>88</v>
      </c>
      <c r="AV489" s="13" t="s">
        <v>162</v>
      </c>
      <c r="AW489" s="13" t="s">
        <v>36</v>
      </c>
      <c r="AX489" s="13" t="s">
        <v>82</v>
      </c>
      <c r="AY489" s="154" t="s">
        <v>154</v>
      </c>
    </row>
    <row r="490" spans="2:65" s="1" customFormat="1" ht="16.5" customHeight="1" x14ac:dyDescent="0.2">
      <c r="B490" s="33"/>
      <c r="C490" s="129" t="s">
        <v>718</v>
      </c>
      <c r="D490" s="129" t="s">
        <v>157</v>
      </c>
      <c r="E490" s="130" t="s">
        <v>719</v>
      </c>
      <c r="F490" s="131" t="s">
        <v>720</v>
      </c>
      <c r="G490" s="132" t="s">
        <v>310</v>
      </c>
      <c r="H490" s="133">
        <v>2</v>
      </c>
      <c r="I490" s="134"/>
      <c r="J490" s="135">
        <f>ROUND(I490*H490,2)</f>
        <v>0</v>
      </c>
      <c r="K490" s="131" t="s">
        <v>19</v>
      </c>
      <c r="L490" s="33"/>
      <c r="M490" s="136" t="s">
        <v>19</v>
      </c>
      <c r="N490" s="137" t="s">
        <v>47</v>
      </c>
      <c r="P490" s="138">
        <f>O490*H490</f>
        <v>0</v>
      </c>
      <c r="Q490" s="138">
        <v>0</v>
      </c>
      <c r="R490" s="138">
        <f>Q490*H490</f>
        <v>0</v>
      </c>
      <c r="S490" s="138">
        <v>0</v>
      </c>
      <c r="T490" s="138">
        <f>S490*H490</f>
        <v>0</v>
      </c>
      <c r="U490" s="329" t="s">
        <v>19</v>
      </c>
      <c r="V490" s="1" t="str">
        <f t="shared" ref="V490:V553" si="6">IF(U490="investice",J490,"")</f>
        <v/>
      </c>
      <c r="AR490" s="140" t="s">
        <v>285</v>
      </c>
      <c r="AT490" s="140" t="s">
        <v>157</v>
      </c>
      <c r="AU490" s="140" t="s">
        <v>88</v>
      </c>
      <c r="AY490" s="18" t="s">
        <v>154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8" t="s">
        <v>88</v>
      </c>
      <c r="BK490" s="141">
        <f>ROUND(I490*H490,2)</f>
        <v>0</v>
      </c>
      <c r="BL490" s="18" t="s">
        <v>285</v>
      </c>
      <c r="BM490" s="140" t="s">
        <v>721</v>
      </c>
    </row>
    <row r="491" spans="2:65" s="14" customFormat="1" ht="11.25" x14ac:dyDescent="0.2">
      <c r="B491" s="159"/>
      <c r="D491" s="147" t="s">
        <v>166</v>
      </c>
      <c r="E491" s="160" t="s">
        <v>19</v>
      </c>
      <c r="F491" s="161" t="s">
        <v>716</v>
      </c>
      <c r="H491" s="160" t="s">
        <v>19</v>
      </c>
      <c r="I491" s="162"/>
      <c r="L491" s="159"/>
      <c r="M491" s="163"/>
      <c r="U491" s="333"/>
      <c r="V491" s="1" t="str">
        <f t="shared" si="6"/>
        <v/>
      </c>
      <c r="AT491" s="160" t="s">
        <v>166</v>
      </c>
      <c r="AU491" s="160" t="s">
        <v>88</v>
      </c>
      <c r="AV491" s="14" t="s">
        <v>82</v>
      </c>
      <c r="AW491" s="14" t="s">
        <v>36</v>
      </c>
      <c r="AX491" s="14" t="s">
        <v>75</v>
      </c>
      <c r="AY491" s="160" t="s">
        <v>154</v>
      </c>
    </row>
    <row r="492" spans="2:65" s="12" customFormat="1" ht="11.25" x14ac:dyDescent="0.2">
      <c r="B492" s="146"/>
      <c r="D492" s="147" t="s">
        <v>166</v>
      </c>
      <c r="E492" s="148" t="s">
        <v>19</v>
      </c>
      <c r="F492" s="149" t="s">
        <v>722</v>
      </c>
      <c r="H492" s="150">
        <v>2</v>
      </c>
      <c r="I492" s="151"/>
      <c r="L492" s="146"/>
      <c r="M492" s="152"/>
      <c r="U492" s="331"/>
      <c r="V492" s="1" t="str">
        <f t="shared" si="6"/>
        <v/>
      </c>
      <c r="AT492" s="148" t="s">
        <v>166</v>
      </c>
      <c r="AU492" s="148" t="s">
        <v>88</v>
      </c>
      <c r="AV492" s="12" t="s">
        <v>88</v>
      </c>
      <c r="AW492" s="12" t="s">
        <v>36</v>
      </c>
      <c r="AX492" s="12" t="s">
        <v>82</v>
      </c>
      <c r="AY492" s="148" t="s">
        <v>154</v>
      </c>
    </row>
    <row r="493" spans="2:65" s="13" customFormat="1" ht="11.25" x14ac:dyDescent="0.2">
      <c r="B493" s="153"/>
      <c r="D493" s="147" t="s">
        <v>166</v>
      </c>
      <c r="E493" s="154" t="s">
        <v>19</v>
      </c>
      <c r="F493" s="155" t="s">
        <v>168</v>
      </c>
      <c r="H493" s="156">
        <v>2</v>
      </c>
      <c r="I493" s="157"/>
      <c r="L493" s="153"/>
      <c r="M493" s="158"/>
      <c r="U493" s="332"/>
      <c r="V493" s="1" t="str">
        <f t="shared" si="6"/>
        <v/>
      </c>
      <c r="AT493" s="154" t="s">
        <v>166</v>
      </c>
      <c r="AU493" s="154" t="s">
        <v>88</v>
      </c>
      <c r="AV493" s="13" t="s">
        <v>162</v>
      </c>
      <c r="AW493" s="13" t="s">
        <v>36</v>
      </c>
      <c r="AX493" s="13" t="s">
        <v>75</v>
      </c>
      <c r="AY493" s="154" t="s">
        <v>154</v>
      </c>
    </row>
    <row r="494" spans="2:65" s="1" customFormat="1" ht="21.75" customHeight="1" x14ac:dyDescent="0.2">
      <c r="B494" s="33"/>
      <c r="C494" s="129" t="s">
        <v>723</v>
      </c>
      <c r="D494" s="129" t="s">
        <v>157</v>
      </c>
      <c r="E494" s="130" t="s">
        <v>724</v>
      </c>
      <c r="F494" s="131" t="s">
        <v>725</v>
      </c>
      <c r="G494" s="132" t="s">
        <v>310</v>
      </c>
      <c r="H494" s="133">
        <v>1</v>
      </c>
      <c r="I494" s="134"/>
      <c r="J494" s="135">
        <f>ROUND(I494*H494,2)</f>
        <v>0</v>
      </c>
      <c r="K494" s="131" t="s">
        <v>19</v>
      </c>
      <c r="L494" s="33"/>
      <c r="M494" s="136" t="s">
        <v>19</v>
      </c>
      <c r="N494" s="137" t="s">
        <v>47</v>
      </c>
      <c r="P494" s="138">
        <f>O494*H494</f>
        <v>0</v>
      </c>
      <c r="Q494" s="138">
        <v>0</v>
      </c>
      <c r="R494" s="138">
        <f>Q494*H494</f>
        <v>0</v>
      </c>
      <c r="S494" s="138">
        <v>0</v>
      </c>
      <c r="T494" s="138">
        <f>S494*H494</f>
        <v>0</v>
      </c>
      <c r="U494" s="329" t="s">
        <v>19</v>
      </c>
      <c r="V494" s="1" t="str">
        <f t="shared" si="6"/>
        <v/>
      </c>
      <c r="AR494" s="140" t="s">
        <v>285</v>
      </c>
      <c r="AT494" s="140" t="s">
        <v>157</v>
      </c>
      <c r="AU494" s="140" t="s">
        <v>88</v>
      </c>
      <c r="AY494" s="18" t="s">
        <v>154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88</v>
      </c>
      <c r="BK494" s="141">
        <f>ROUND(I494*H494,2)</f>
        <v>0</v>
      </c>
      <c r="BL494" s="18" t="s">
        <v>285</v>
      </c>
      <c r="BM494" s="140" t="s">
        <v>726</v>
      </c>
    </row>
    <row r="495" spans="2:65" s="14" customFormat="1" ht="11.25" x14ac:dyDescent="0.2">
      <c r="B495" s="159"/>
      <c r="D495" s="147" t="s">
        <v>166</v>
      </c>
      <c r="E495" s="160" t="s">
        <v>19</v>
      </c>
      <c r="F495" s="161" t="s">
        <v>716</v>
      </c>
      <c r="H495" s="160" t="s">
        <v>19</v>
      </c>
      <c r="I495" s="162"/>
      <c r="L495" s="159"/>
      <c r="M495" s="163"/>
      <c r="U495" s="333"/>
      <c r="V495" s="1" t="str">
        <f t="shared" si="6"/>
        <v/>
      </c>
      <c r="AT495" s="160" t="s">
        <v>166</v>
      </c>
      <c r="AU495" s="160" t="s">
        <v>88</v>
      </c>
      <c r="AV495" s="14" t="s">
        <v>82</v>
      </c>
      <c r="AW495" s="14" t="s">
        <v>36</v>
      </c>
      <c r="AX495" s="14" t="s">
        <v>75</v>
      </c>
      <c r="AY495" s="160" t="s">
        <v>154</v>
      </c>
    </row>
    <row r="496" spans="2:65" s="12" customFormat="1" ht="11.25" x14ac:dyDescent="0.2">
      <c r="B496" s="146"/>
      <c r="D496" s="147" t="s">
        <v>166</v>
      </c>
      <c r="E496" s="148" t="s">
        <v>19</v>
      </c>
      <c r="F496" s="149" t="s">
        <v>727</v>
      </c>
      <c r="H496" s="150">
        <v>1</v>
      </c>
      <c r="I496" s="151"/>
      <c r="L496" s="146"/>
      <c r="M496" s="152"/>
      <c r="U496" s="331"/>
      <c r="V496" s="1" t="str">
        <f t="shared" si="6"/>
        <v/>
      </c>
      <c r="AT496" s="148" t="s">
        <v>166</v>
      </c>
      <c r="AU496" s="148" t="s">
        <v>88</v>
      </c>
      <c r="AV496" s="12" t="s">
        <v>88</v>
      </c>
      <c r="AW496" s="12" t="s">
        <v>36</v>
      </c>
      <c r="AX496" s="12" t="s">
        <v>82</v>
      </c>
      <c r="AY496" s="148" t="s">
        <v>154</v>
      </c>
    </row>
    <row r="497" spans="2:65" s="13" customFormat="1" ht="11.25" x14ac:dyDescent="0.2">
      <c r="B497" s="153"/>
      <c r="D497" s="147" t="s">
        <v>166</v>
      </c>
      <c r="E497" s="154" t="s">
        <v>19</v>
      </c>
      <c r="F497" s="155" t="s">
        <v>168</v>
      </c>
      <c r="H497" s="156">
        <v>1</v>
      </c>
      <c r="I497" s="157"/>
      <c r="L497" s="153"/>
      <c r="M497" s="158"/>
      <c r="U497" s="332"/>
      <c r="V497" s="1" t="str">
        <f t="shared" si="6"/>
        <v/>
      </c>
      <c r="AT497" s="154" t="s">
        <v>166</v>
      </c>
      <c r="AU497" s="154" t="s">
        <v>88</v>
      </c>
      <c r="AV497" s="13" t="s">
        <v>162</v>
      </c>
      <c r="AW497" s="13" t="s">
        <v>36</v>
      </c>
      <c r="AX497" s="13" t="s">
        <v>75</v>
      </c>
      <c r="AY497" s="154" t="s">
        <v>154</v>
      </c>
    </row>
    <row r="498" spans="2:65" s="1" customFormat="1" ht="16.5" customHeight="1" x14ac:dyDescent="0.2">
      <c r="B498" s="33"/>
      <c r="C498" s="129" t="s">
        <v>728</v>
      </c>
      <c r="D498" s="129" t="s">
        <v>157</v>
      </c>
      <c r="E498" s="130" t="s">
        <v>729</v>
      </c>
      <c r="F498" s="131" t="s">
        <v>730</v>
      </c>
      <c r="G498" s="132" t="s">
        <v>310</v>
      </c>
      <c r="H498" s="133">
        <v>1</v>
      </c>
      <c r="I498" s="134"/>
      <c r="J498" s="135">
        <f>ROUND(I498*H498,2)</f>
        <v>0</v>
      </c>
      <c r="K498" s="131" t="s">
        <v>19</v>
      </c>
      <c r="L498" s="33"/>
      <c r="M498" s="136" t="s">
        <v>19</v>
      </c>
      <c r="N498" s="137" t="s">
        <v>47</v>
      </c>
      <c r="P498" s="138">
        <f>O498*H498</f>
        <v>0</v>
      </c>
      <c r="Q498" s="138">
        <v>0</v>
      </c>
      <c r="R498" s="138">
        <f>Q498*H498</f>
        <v>0</v>
      </c>
      <c r="S498" s="138">
        <v>0</v>
      </c>
      <c r="T498" s="138">
        <f>S498*H498</f>
        <v>0</v>
      </c>
      <c r="U498" s="329" t="s">
        <v>19</v>
      </c>
      <c r="V498" s="1" t="str">
        <f t="shared" si="6"/>
        <v/>
      </c>
      <c r="AR498" s="140" t="s">
        <v>285</v>
      </c>
      <c r="AT498" s="140" t="s">
        <v>157</v>
      </c>
      <c r="AU498" s="140" t="s">
        <v>88</v>
      </c>
      <c r="AY498" s="18" t="s">
        <v>154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8" t="s">
        <v>88</v>
      </c>
      <c r="BK498" s="141">
        <f>ROUND(I498*H498,2)</f>
        <v>0</v>
      </c>
      <c r="BL498" s="18" t="s">
        <v>285</v>
      </c>
      <c r="BM498" s="140" t="s">
        <v>731</v>
      </c>
    </row>
    <row r="499" spans="2:65" s="14" customFormat="1" ht="11.25" x14ac:dyDescent="0.2">
      <c r="B499" s="159"/>
      <c r="D499" s="147" t="s">
        <v>166</v>
      </c>
      <c r="E499" s="160" t="s">
        <v>19</v>
      </c>
      <c r="F499" s="161" t="s">
        <v>716</v>
      </c>
      <c r="H499" s="160" t="s">
        <v>19</v>
      </c>
      <c r="I499" s="162"/>
      <c r="L499" s="159"/>
      <c r="M499" s="163"/>
      <c r="U499" s="333"/>
      <c r="V499" s="1" t="str">
        <f t="shared" si="6"/>
        <v/>
      </c>
      <c r="AT499" s="160" t="s">
        <v>166</v>
      </c>
      <c r="AU499" s="160" t="s">
        <v>88</v>
      </c>
      <c r="AV499" s="14" t="s">
        <v>82</v>
      </c>
      <c r="AW499" s="14" t="s">
        <v>36</v>
      </c>
      <c r="AX499" s="14" t="s">
        <v>75</v>
      </c>
      <c r="AY499" s="160" t="s">
        <v>154</v>
      </c>
    </row>
    <row r="500" spans="2:65" s="12" customFormat="1" ht="11.25" x14ac:dyDescent="0.2">
      <c r="B500" s="146"/>
      <c r="D500" s="147" t="s">
        <v>166</v>
      </c>
      <c r="E500" s="148" t="s">
        <v>19</v>
      </c>
      <c r="F500" s="149" t="s">
        <v>732</v>
      </c>
      <c r="H500" s="150">
        <v>1</v>
      </c>
      <c r="I500" s="151"/>
      <c r="L500" s="146"/>
      <c r="M500" s="152"/>
      <c r="U500" s="331"/>
      <c r="V500" s="1" t="str">
        <f t="shared" si="6"/>
        <v/>
      </c>
      <c r="AT500" s="148" t="s">
        <v>166</v>
      </c>
      <c r="AU500" s="148" t="s">
        <v>88</v>
      </c>
      <c r="AV500" s="12" t="s">
        <v>88</v>
      </c>
      <c r="AW500" s="12" t="s">
        <v>36</v>
      </c>
      <c r="AX500" s="12" t="s">
        <v>82</v>
      </c>
      <c r="AY500" s="148" t="s">
        <v>154</v>
      </c>
    </row>
    <row r="501" spans="2:65" s="13" customFormat="1" ht="11.25" x14ac:dyDescent="0.2">
      <c r="B501" s="153"/>
      <c r="D501" s="147" t="s">
        <v>166</v>
      </c>
      <c r="E501" s="154" t="s">
        <v>19</v>
      </c>
      <c r="F501" s="155" t="s">
        <v>168</v>
      </c>
      <c r="H501" s="156">
        <v>1</v>
      </c>
      <c r="I501" s="157"/>
      <c r="L501" s="153"/>
      <c r="M501" s="158"/>
      <c r="U501" s="332"/>
      <c r="V501" s="1" t="str">
        <f t="shared" si="6"/>
        <v/>
      </c>
      <c r="AT501" s="154" t="s">
        <v>166</v>
      </c>
      <c r="AU501" s="154" t="s">
        <v>88</v>
      </c>
      <c r="AV501" s="13" t="s">
        <v>162</v>
      </c>
      <c r="AW501" s="13" t="s">
        <v>36</v>
      </c>
      <c r="AX501" s="13" t="s">
        <v>75</v>
      </c>
      <c r="AY501" s="154" t="s">
        <v>154</v>
      </c>
    </row>
    <row r="502" spans="2:65" s="1" customFormat="1" ht="21.75" customHeight="1" x14ac:dyDescent="0.2">
      <c r="B502" s="33"/>
      <c r="C502" s="129" t="s">
        <v>733</v>
      </c>
      <c r="D502" s="129" t="s">
        <v>157</v>
      </c>
      <c r="E502" s="130" t="s">
        <v>734</v>
      </c>
      <c r="F502" s="131" t="s">
        <v>735</v>
      </c>
      <c r="G502" s="132" t="s">
        <v>288</v>
      </c>
      <c r="H502" s="133">
        <v>1</v>
      </c>
      <c r="I502" s="134"/>
      <c r="J502" s="135">
        <f>ROUND(I502*H502,2)</f>
        <v>0</v>
      </c>
      <c r="K502" s="131" t="s">
        <v>19</v>
      </c>
      <c r="L502" s="33"/>
      <c r="M502" s="136" t="s">
        <v>19</v>
      </c>
      <c r="N502" s="137" t="s">
        <v>47</v>
      </c>
      <c r="P502" s="138">
        <f>O502*H502</f>
        <v>0</v>
      </c>
      <c r="Q502" s="138">
        <v>0</v>
      </c>
      <c r="R502" s="138">
        <f>Q502*H502</f>
        <v>0</v>
      </c>
      <c r="S502" s="138">
        <v>0</v>
      </c>
      <c r="T502" s="138">
        <f>S502*H502</f>
        <v>0</v>
      </c>
      <c r="U502" s="329" t="s">
        <v>19</v>
      </c>
      <c r="V502" s="1" t="str">
        <f t="shared" si="6"/>
        <v/>
      </c>
      <c r="AR502" s="140" t="s">
        <v>285</v>
      </c>
      <c r="AT502" s="140" t="s">
        <v>157</v>
      </c>
      <c r="AU502" s="140" t="s">
        <v>88</v>
      </c>
      <c r="AY502" s="18" t="s">
        <v>154</v>
      </c>
      <c r="BE502" s="141">
        <f>IF(N502="základní",J502,0)</f>
        <v>0</v>
      </c>
      <c r="BF502" s="141">
        <f>IF(N502="snížená",J502,0)</f>
        <v>0</v>
      </c>
      <c r="BG502" s="141">
        <f>IF(N502="zákl. přenesená",J502,0)</f>
        <v>0</v>
      </c>
      <c r="BH502" s="141">
        <f>IF(N502="sníž. přenesená",J502,0)</f>
        <v>0</v>
      </c>
      <c r="BI502" s="141">
        <f>IF(N502="nulová",J502,0)</f>
        <v>0</v>
      </c>
      <c r="BJ502" s="18" t="s">
        <v>88</v>
      </c>
      <c r="BK502" s="141">
        <f>ROUND(I502*H502,2)</f>
        <v>0</v>
      </c>
      <c r="BL502" s="18" t="s">
        <v>285</v>
      </c>
      <c r="BM502" s="140" t="s">
        <v>736</v>
      </c>
    </row>
    <row r="503" spans="2:65" s="14" customFormat="1" ht="11.25" x14ac:dyDescent="0.2">
      <c r="B503" s="159"/>
      <c r="D503" s="147" t="s">
        <v>166</v>
      </c>
      <c r="E503" s="160" t="s">
        <v>19</v>
      </c>
      <c r="F503" s="161" t="s">
        <v>737</v>
      </c>
      <c r="H503" s="160" t="s">
        <v>19</v>
      </c>
      <c r="I503" s="162"/>
      <c r="L503" s="159"/>
      <c r="M503" s="163"/>
      <c r="U503" s="333"/>
      <c r="V503" s="1" t="str">
        <f t="shared" si="6"/>
        <v/>
      </c>
      <c r="AT503" s="160" t="s">
        <v>166</v>
      </c>
      <c r="AU503" s="160" t="s">
        <v>88</v>
      </c>
      <c r="AV503" s="14" t="s">
        <v>82</v>
      </c>
      <c r="AW503" s="14" t="s">
        <v>36</v>
      </c>
      <c r="AX503" s="14" t="s">
        <v>75</v>
      </c>
      <c r="AY503" s="160" t="s">
        <v>154</v>
      </c>
    </row>
    <row r="504" spans="2:65" s="12" customFormat="1" ht="11.25" x14ac:dyDescent="0.2">
      <c r="B504" s="146"/>
      <c r="D504" s="147" t="s">
        <v>166</v>
      </c>
      <c r="E504" s="148" t="s">
        <v>19</v>
      </c>
      <c r="F504" s="149" t="s">
        <v>738</v>
      </c>
      <c r="H504" s="150">
        <v>1</v>
      </c>
      <c r="I504" s="151"/>
      <c r="L504" s="146"/>
      <c r="M504" s="152"/>
      <c r="U504" s="331"/>
      <c r="V504" s="1" t="str">
        <f t="shared" si="6"/>
        <v/>
      </c>
      <c r="AT504" s="148" t="s">
        <v>166</v>
      </c>
      <c r="AU504" s="148" t="s">
        <v>88</v>
      </c>
      <c r="AV504" s="12" t="s">
        <v>88</v>
      </c>
      <c r="AW504" s="12" t="s">
        <v>36</v>
      </c>
      <c r="AX504" s="12" t="s">
        <v>75</v>
      </c>
      <c r="AY504" s="148" t="s">
        <v>154</v>
      </c>
    </row>
    <row r="505" spans="2:65" s="13" customFormat="1" ht="11.25" x14ac:dyDescent="0.2">
      <c r="B505" s="153"/>
      <c r="D505" s="147" t="s">
        <v>166</v>
      </c>
      <c r="E505" s="154" t="s">
        <v>19</v>
      </c>
      <c r="F505" s="155" t="s">
        <v>168</v>
      </c>
      <c r="H505" s="156">
        <v>1</v>
      </c>
      <c r="I505" s="157"/>
      <c r="L505" s="153"/>
      <c r="M505" s="158"/>
      <c r="U505" s="332"/>
      <c r="V505" s="1" t="str">
        <f t="shared" si="6"/>
        <v/>
      </c>
      <c r="AT505" s="154" t="s">
        <v>166</v>
      </c>
      <c r="AU505" s="154" t="s">
        <v>88</v>
      </c>
      <c r="AV505" s="13" t="s">
        <v>162</v>
      </c>
      <c r="AW505" s="13" t="s">
        <v>36</v>
      </c>
      <c r="AX505" s="13" t="s">
        <v>82</v>
      </c>
      <c r="AY505" s="154" t="s">
        <v>154</v>
      </c>
    </row>
    <row r="506" spans="2:65" s="1" customFormat="1" ht="16.5" customHeight="1" x14ac:dyDescent="0.2">
      <c r="B506" s="33"/>
      <c r="C506" s="129" t="s">
        <v>739</v>
      </c>
      <c r="D506" s="129" t="s">
        <v>157</v>
      </c>
      <c r="E506" s="130" t="s">
        <v>740</v>
      </c>
      <c r="F506" s="131" t="s">
        <v>741</v>
      </c>
      <c r="G506" s="132" t="s">
        <v>288</v>
      </c>
      <c r="H506" s="133">
        <v>1</v>
      </c>
      <c r="I506" s="134"/>
      <c r="J506" s="135">
        <f>ROUND(I506*H506,2)</f>
        <v>0</v>
      </c>
      <c r="K506" s="131" t="s">
        <v>19</v>
      </c>
      <c r="L506" s="33"/>
      <c r="M506" s="136" t="s">
        <v>19</v>
      </c>
      <c r="N506" s="137" t="s">
        <v>47</v>
      </c>
      <c r="P506" s="138">
        <f>O506*H506</f>
        <v>0</v>
      </c>
      <c r="Q506" s="138">
        <v>0</v>
      </c>
      <c r="R506" s="138">
        <f>Q506*H506</f>
        <v>0</v>
      </c>
      <c r="S506" s="138">
        <v>0</v>
      </c>
      <c r="T506" s="138">
        <f>S506*H506</f>
        <v>0</v>
      </c>
      <c r="U506" s="329" t="s">
        <v>19</v>
      </c>
      <c r="V506" s="1" t="str">
        <f t="shared" si="6"/>
        <v/>
      </c>
      <c r="AR506" s="140" t="s">
        <v>285</v>
      </c>
      <c r="AT506" s="140" t="s">
        <v>157</v>
      </c>
      <c r="AU506" s="140" t="s">
        <v>88</v>
      </c>
      <c r="AY506" s="18" t="s">
        <v>154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8" t="s">
        <v>88</v>
      </c>
      <c r="BK506" s="141">
        <f>ROUND(I506*H506,2)</f>
        <v>0</v>
      </c>
      <c r="BL506" s="18" t="s">
        <v>285</v>
      </c>
      <c r="BM506" s="140" t="s">
        <v>742</v>
      </c>
    </row>
    <row r="507" spans="2:65" s="1" customFormat="1" ht="19.5" x14ac:dyDescent="0.2">
      <c r="B507" s="33"/>
      <c r="D507" s="147" t="s">
        <v>240</v>
      </c>
      <c r="F507" s="164" t="s">
        <v>743</v>
      </c>
      <c r="I507" s="144"/>
      <c r="L507" s="33"/>
      <c r="M507" s="145"/>
      <c r="U507" s="330"/>
      <c r="V507" s="1" t="str">
        <f t="shared" si="6"/>
        <v/>
      </c>
      <c r="AT507" s="18" t="s">
        <v>240</v>
      </c>
      <c r="AU507" s="18" t="s">
        <v>88</v>
      </c>
    </row>
    <row r="508" spans="2:65" s="14" customFormat="1" ht="11.25" x14ac:dyDescent="0.2">
      <c r="B508" s="159"/>
      <c r="D508" s="147" t="s">
        <v>166</v>
      </c>
      <c r="E508" s="160" t="s">
        <v>19</v>
      </c>
      <c r="F508" s="161" t="s">
        <v>737</v>
      </c>
      <c r="H508" s="160" t="s">
        <v>19</v>
      </c>
      <c r="I508" s="162"/>
      <c r="L508" s="159"/>
      <c r="M508" s="163"/>
      <c r="U508" s="333"/>
      <c r="V508" s="1" t="str">
        <f t="shared" si="6"/>
        <v/>
      </c>
      <c r="AT508" s="160" t="s">
        <v>166</v>
      </c>
      <c r="AU508" s="160" t="s">
        <v>88</v>
      </c>
      <c r="AV508" s="14" t="s">
        <v>82</v>
      </c>
      <c r="AW508" s="14" t="s">
        <v>36</v>
      </c>
      <c r="AX508" s="14" t="s">
        <v>75</v>
      </c>
      <c r="AY508" s="160" t="s">
        <v>154</v>
      </c>
    </row>
    <row r="509" spans="2:65" s="12" customFormat="1" ht="11.25" x14ac:dyDescent="0.2">
      <c r="B509" s="146"/>
      <c r="D509" s="147" t="s">
        <v>166</v>
      </c>
      <c r="E509" s="148" t="s">
        <v>19</v>
      </c>
      <c r="F509" s="149" t="s">
        <v>738</v>
      </c>
      <c r="H509" s="150">
        <v>1</v>
      </c>
      <c r="I509" s="151"/>
      <c r="L509" s="146"/>
      <c r="M509" s="152"/>
      <c r="U509" s="331"/>
      <c r="V509" s="1" t="str">
        <f t="shared" si="6"/>
        <v/>
      </c>
      <c r="AT509" s="148" t="s">
        <v>166</v>
      </c>
      <c r="AU509" s="148" t="s">
        <v>88</v>
      </c>
      <c r="AV509" s="12" t="s">
        <v>88</v>
      </c>
      <c r="AW509" s="12" t="s">
        <v>36</v>
      </c>
      <c r="AX509" s="12" t="s">
        <v>75</v>
      </c>
      <c r="AY509" s="148" t="s">
        <v>154</v>
      </c>
    </row>
    <row r="510" spans="2:65" s="13" customFormat="1" ht="11.25" x14ac:dyDescent="0.2">
      <c r="B510" s="153"/>
      <c r="D510" s="147" t="s">
        <v>166</v>
      </c>
      <c r="E510" s="154" t="s">
        <v>19</v>
      </c>
      <c r="F510" s="155" t="s">
        <v>168</v>
      </c>
      <c r="H510" s="156">
        <v>1</v>
      </c>
      <c r="I510" s="157"/>
      <c r="L510" s="153"/>
      <c r="M510" s="158"/>
      <c r="U510" s="332"/>
      <c r="V510" s="1" t="str">
        <f t="shared" si="6"/>
        <v/>
      </c>
      <c r="AT510" s="154" t="s">
        <v>166</v>
      </c>
      <c r="AU510" s="154" t="s">
        <v>88</v>
      </c>
      <c r="AV510" s="13" t="s">
        <v>162</v>
      </c>
      <c r="AW510" s="13" t="s">
        <v>36</v>
      </c>
      <c r="AX510" s="13" t="s">
        <v>82</v>
      </c>
      <c r="AY510" s="154" t="s">
        <v>154</v>
      </c>
    </row>
    <row r="511" spans="2:65" s="1" customFormat="1" ht="16.5" customHeight="1" x14ac:dyDescent="0.2">
      <c r="B511" s="33"/>
      <c r="C511" s="129" t="s">
        <v>744</v>
      </c>
      <c r="D511" s="129" t="s">
        <v>157</v>
      </c>
      <c r="E511" s="130" t="s">
        <v>745</v>
      </c>
      <c r="F511" s="131" t="s">
        <v>746</v>
      </c>
      <c r="G511" s="132" t="s">
        <v>310</v>
      </c>
      <c r="H511" s="133">
        <v>1</v>
      </c>
      <c r="I511" s="134"/>
      <c r="J511" s="135">
        <f>ROUND(I511*H511,2)</f>
        <v>0</v>
      </c>
      <c r="K511" s="131" t="s">
        <v>19</v>
      </c>
      <c r="L511" s="33"/>
      <c r="M511" s="136" t="s">
        <v>19</v>
      </c>
      <c r="N511" s="137" t="s">
        <v>47</v>
      </c>
      <c r="P511" s="138">
        <f>O511*H511</f>
        <v>0</v>
      </c>
      <c r="Q511" s="138">
        <v>0</v>
      </c>
      <c r="R511" s="138">
        <f>Q511*H511</f>
        <v>0</v>
      </c>
      <c r="S511" s="138">
        <v>0</v>
      </c>
      <c r="T511" s="138">
        <f>S511*H511</f>
        <v>0</v>
      </c>
      <c r="U511" s="329" t="s">
        <v>177</v>
      </c>
      <c r="V511" s="1">
        <f t="shared" si="6"/>
        <v>0</v>
      </c>
      <c r="AR511" s="140" t="s">
        <v>285</v>
      </c>
      <c r="AT511" s="140" t="s">
        <v>157</v>
      </c>
      <c r="AU511" s="140" t="s">
        <v>88</v>
      </c>
      <c r="AY511" s="18" t="s">
        <v>154</v>
      </c>
      <c r="BE511" s="141">
        <f>IF(N511="základní",J511,0)</f>
        <v>0</v>
      </c>
      <c r="BF511" s="141">
        <f>IF(N511="snížená",J511,0)</f>
        <v>0</v>
      </c>
      <c r="BG511" s="141">
        <f>IF(N511="zákl. přenesená",J511,0)</f>
        <v>0</v>
      </c>
      <c r="BH511" s="141">
        <f>IF(N511="sníž. přenesená",J511,0)</f>
        <v>0</v>
      </c>
      <c r="BI511" s="141">
        <f>IF(N511="nulová",J511,0)</f>
        <v>0</v>
      </c>
      <c r="BJ511" s="18" t="s">
        <v>88</v>
      </c>
      <c r="BK511" s="141">
        <f>ROUND(I511*H511,2)</f>
        <v>0</v>
      </c>
      <c r="BL511" s="18" t="s">
        <v>285</v>
      </c>
      <c r="BM511" s="140" t="s">
        <v>747</v>
      </c>
    </row>
    <row r="512" spans="2:65" s="14" customFormat="1" ht="11.25" x14ac:dyDescent="0.2">
      <c r="B512" s="159"/>
      <c r="D512" s="147" t="s">
        <v>166</v>
      </c>
      <c r="E512" s="160" t="s">
        <v>19</v>
      </c>
      <c r="F512" s="161" t="s">
        <v>737</v>
      </c>
      <c r="H512" s="160" t="s">
        <v>19</v>
      </c>
      <c r="I512" s="162"/>
      <c r="L512" s="159"/>
      <c r="M512" s="163"/>
      <c r="U512" s="333"/>
      <c r="V512" s="1" t="str">
        <f t="shared" si="6"/>
        <v/>
      </c>
      <c r="AT512" s="160" t="s">
        <v>166</v>
      </c>
      <c r="AU512" s="160" t="s">
        <v>88</v>
      </c>
      <c r="AV512" s="14" t="s">
        <v>82</v>
      </c>
      <c r="AW512" s="14" t="s">
        <v>36</v>
      </c>
      <c r="AX512" s="14" t="s">
        <v>75</v>
      </c>
      <c r="AY512" s="160" t="s">
        <v>154</v>
      </c>
    </row>
    <row r="513" spans="2:65" s="12" customFormat="1" ht="11.25" x14ac:dyDescent="0.2">
      <c r="B513" s="146"/>
      <c r="D513" s="147" t="s">
        <v>166</v>
      </c>
      <c r="E513" s="148" t="s">
        <v>19</v>
      </c>
      <c r="F513" s="149" t="s">
        <v>738</v>
      </c>
      <c r="H513" s="150">
        <v>1</v>
      </c>
      <c r="I513" s="151"/>
      <c r="L513" s="146"/>
      <c r="M513" s="152"/>
      <c r="U513" s="331"/>
      <c r="V513" s="1" t="str">
        <f t="shared" si="6"/>
        <v/>
      </c>
      <c r="AT513" s="148" t="s">
        <v>166</v>
      </c>
      <c r="AU513" s="148" t="s">
        <v>88</v>
      </c>
      <c r="AV513" s="12" t="s">
        <v>88</v>
      </c>
      <c r="AW513" s="12" t="s">
        <v>36</v>
      </c>
      <c r="AX513" s="12" t="s">
        <v>75</v>
      </c>
      <c r="AY513" s="148" t="s">
        <v>154</v>
      </c>
    </row>
    <row r="514" spans="2:65" s="13" customFormat="1" ht="11.25" x14ac:dyDescent="0.2">
      <c r="B514" s="153"/>
      <c r="D514" s="147" t="s">
        <v>166</v>
      </c>
      <c r="E514" s="154" t="s">
        <v>19</v>
      </c>
      <c r="F514" s="155" t="s">
        <v>168</v>
      </c>
      <c r="H514" s="156">
        <v>1</v>
      </c>
      <c r="I514" s="157"/>
      <c r="L514" s="153"/>
      <c r="M514" s="158"/>
      <c r="U514" s="332"/>
      <c r="V514" s="1" t="str">
        <f t="shared" si="6"/>
        <v/>
      </c>
      <c r="AT514" s="154" t="s">
        <v>166</v>
      </c>
      <c r="AU514" s="154" t="s">
        <v>88</v>
      </c>
      <c r="AV514" s="13" t="s">
        <v>162</v>
      </c>
      <c r="AW514" s="13" t="s">
        <v>36</v>
      </c>
      <c r="AX514" s="13" t="s">
        <v>82</v>
      </c>
      <c r="AY514" s="154" t="s">
        <v>154</v>
      </c>
    </row>
    <row r="515" spans="2:65" s="1" customFormat="1" ht="21.75" customHeight="1" x14ac:dyDescent="0.2">
      <c r="B515" s="33"/>
      <c r="C515" s="129" t="s">
        <v>748</v>
      </c>
      <c r="D515" s="129" t="s">
        <v>157</v>
      </c>
      <c r="E515" s="130" t="s">
        <v>749</v>
      </c>
      <c r="F515" s="131" t="s">
        <v>750</v>
      </c>
      <c r="G515" s="132" t="s">
        <v>310</v>
      </c>
      <c r="H515" s="133">
        <v>1</v>
      </c>
      <c r="I515" s="134"/>
      <c r="J515" s="135">
        <f>ROUND(I515*H515,2)</f>
        <v>0</v>
      </c>
      <c r="K515" s="131" t="s">
        <v>19</v>
      </c>
      <c r="L515" s="33"/>
      <c r="M515" s="136" t="s">
        <v>19</v>
      </c>
      <c r="N515" s="137" t="s">
        <v>47</v>
      </c>
      <c r="P515" s="138">
        <f>O515*H515</f>
        <v>0</v>
      </c>
      <c r="Q515" s="138">
        <v>0</v>
      </c>
      <c r="R515" s="138">
        <f>Q515*H515</f>
        <v>0</v>
      </c>
      <c r="S515" s="138">
        <v>0.02</v>
      </c>
      <c r="T515" s="138">
        <f>S515*H515</f>
        <v>0.02</v>
      </c>
      <c r="U515" s="329" t="s">
        <v>177</v>
      </c>
      <c r="V515" s="1">
        <f t="shared" si="6"/>
        <v>0</v>
      </c>
      <c r="AR515" s="140" t="s">
        <v>285</v>
      </c>
      <c r="AT515" s="140" t="s">
        <v>157</v>
      </c>
      <c r="AU515" s="140" t="s">
        <v>88</v>
      </c>
      <c r="AY515" s="18" t="s">
        <v>154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8" t="s">
        <v>88</v>
      </c>
      <c r="BK515" s="141">
        <f>ROUND(I515*H515,2)</f>
        <v>0</v>
      </c>
      <c r="BL515" s="18" t="s">
        <v>285</v>
      </c>
      <c r="BM515" s="140" t="s">
        <v>751</v>
      </c>
    </row>
    <row r="516" spans="2:65" s="1" customFormat="1" ht="24.2" customHeight="1" x14ac:dyDescent="0.2">
      <c r="B516" s="33"/>
      <c r="C516" s="129" t="s">
        <v>752</v>
      </c>
      <c r="D516" s="129" t="s">
        <v>157</v>
      </c>
      <c r="E516" s="130" t="s">
        <v>753</v>
      </c>
      <c r="F516" s="131" t="s">
        <v>754</v>
      </c>
      <c r="G516" s="132" t="s">
        <v>672</v>
      </c>
      <c r="H516" s="181"/>
      <c r="I516" s="134"/>
      <c r="J516" s="135">
        <f>ROUND(I516*H516,2)</f>
        <v>0</v>
      </c>
      <c r="K516" s="131" t="s">
        <v>161</v>
      </c>
      <c r="L516" s="33"/>
      <c r="M516" s="136" t="s">
        <v>19</v>
      </c>
      <c r="N516" s="137" t="s">
        <v>47</v>
      </c>
      <c r="P516" s="138">
        <f>O516*H516</f>
        <v>0</v>
      </c>
      <c r="Q516" s="138">
        <v>0</v>
      </c>
      <c r="R516" s="138">
        <f>Q516*H516</f>
        <v>0</v>
      </c>
      <c r="S516" s="138">
        <v>0</v>
      </c>
      <c r="T516" s="138">
        <f>S516*H516</f>
        <v>0</v>
      </c>
      <c r="U516" s="329" t="s">
        <v>19</v>
      </c>
      <c r="V516" s="1" t="str">
        <f t="shared" si="6"/>
        <v/>
      </c>
      <c r="AR516" s="140" t="s">
        <v>285</v>
      </c>
      <c r="AT516" s="140" t="s">
        <v>157</v>
      </c>
      <c r="AU516" s="140" t="s">
        <v>88</v>
      </c>
      <c r="AY516" s="18" t="s">
        <v>154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8" t="s">
        <v>88</v>
      </c>
      <c r="BK516" s="141">
        <f>ROUND(I516*H516,2)</f>
        <v>0</v>
      </c>
      <c r="BL516" s="18" t="s">
        <v>285</v>
      </c>
      <c r="BM516" s="140" t="s">
        <v>755</v>
      </c>
    </row>
    <row r="517" spans="2:65" s="1" customFormat="1" ht="11.25" x14ac:dyDescent="0.2">
      <c r="B517" s="33"/>
      <c r="D517" s="142" t="s">
        <v>164</v>
      </c>
      <c r="F517" s="143" t="s">
        <v>756</v>
      </c>
      <c r="I517" s="144"/>
      <c r="L517" s="33"/>
      <c r="M517" s="145"/>
      <c r="U517" s="330"/>
      <c r="V517" s="1" t="str">
        <f t="shared" si="6"/>
        <v/>
      </c>
      <c r="AT517" s="18" t="s">
        <v>164</v>
      </c>
      <c r="AU517" s="18" t="s">
        <v>88</v>
      </c>
    </row>
    <row r="518" spans="2:65" s="11" customFormat="1" ht="22.9" customHeight="1" x14ac:dyDescent="0.2">
      <c r="B518" s="117"/>
      <c r="D518" s="118" t="s">
        <v>74</v>
      </c>
      <c r="E518" s="127" t="s">
        <v>757</v>
      </c>
      <c r="F518" s="127" t="s">
        <v>758</v>
      </c>
      <c r="I518" s="120"/>
      <c r="J518" s="128">
        <f>BK518</f>
        <v>0</v>
      </c>
      <c r="L518" s="117"/>
      <c r="M518" s="122"/>
      <c r="P518" s="123">
        <f>SUM(P519:P533)</f>
        <v>0</v>
      </c>
      <c r="R518" s="123">
        <f>SUM(R519:R533)</f>
        <v>1.82E-3</v>
      </c>
      <c r="T518" s="123">
        <f>SUM(T519:T533)</f>
        <v>0</v>
      </c>
      <c r="U518" s="328"/>
      <c r="V518" s="1" t="str">
        <f t="shared" si="6"/>
        <v/>
      </c>
      <c r="AR518" s="118" t="s">
        <v>88</v>
      </c>
      <c r="AT518" s="125" t="s">
        <v>74</v>
      </c>
      <c r="AU518" s="125" t="s">
        <v>82</v>
      </c>
      <c r="AY518" s="118" t="s">
        <v>154</v>
      </c>
      <c r="BK518" s="126">
        <f>SUM(BK519:BK533)</f>
        <v>0</v>
      </c>
    </row>
    <row r="519" spans="2:65" s="1" customFormat="1" ht="24.2" customHeight="1" x14ac:dyDescent="0.2">
      <c r="B519" s="33"/>
      <c r="C519" s="129" t="s">
        <v>759</v>
      </c>
      <c r="D519" s="129" t="s">
        <v>157</v>
      </c>
      <c r="E519" s="130" t="s">
        <v>760</v>
      </c>
      <c r="F519" s="131" t="s">
        <v>761</v>
      </c>
      <c r="G519" s="132" t="s">
        <v>171</v>
      </c>
      <c r="H519" s="133">
        <v>1</v>
      </c>
      <c r="I519" s="134"/>
      <c r="J519" s="135">
        <f>ROUND(I519*H519,2)</f>
        <v>0</v>
      </c>
      <c r="K519" s="131" t="s">
        <v>161</v>
      </c>
      <c r="L519" s="33"/>
      <c r="M519" s="136" t="s">
        <v>19</v>
      </c>
      <c r="N519" s="137" t="s">
        <v>47</v>
      </c>
      <c r="P519" s="138">
        <f>O519*H519</f>
        <v>0</v>
      </c>
      <c r="Q519" s="138">
        <v>1.2E-4</v>
      </c>
      <c r="R519" s="138">
        <f>Q519*H519</f>
        <v>1.2E-4</v>
      </c>
      <c r="S519" s="138">
        <v>0</v>
      </c>
      <c r="T519" s="138">
        <f>S519*H519</f>
        <v>0</v>
      </c>
      <c r="U519" s="329" t="s">
        <v>19</v>
      </c>
      <c r="V519" s="1" t="str">
        <f t="shared" si="6"/>
        <v/>
      </c>
      <c r="AR519" s="140" t="s">
        <v>285</v>
      </c>
      <c r="AT519" s="140" t="s">
        <v>157</v>
      </c>
      <c r="AU519" s="140" t="s">
        <v>88</v>
      </c>
      <c r="AY519" s="18" t="s">
        <v>154</v>
      </c>
      <c r="BE519" s="141">
        <f>IF(N519="základní",J519,0)</f>
        <v>0</v>
      </c>
      <c r="BF519" s="141">
        <f>IF(N519="snížená",J519,0)</f>
        <v>0</v>
      </c>
      <c r="BG519" s="141">
        <f>IF(N519="zákl. přenesená",J519,0)</f>
        <v>0</v>
      </c>
      <c r="BH519" s="141">
        <f>IF(N519="sníž. přenesená",J519,0)</f>
        <v>0</v>
      </c>
      <c r="BI519" s="141">
        <f>IF(N519="nulová",J519,0)</f>
        <v>0</v>
      </c>
      <c r="BJ519" s="18" t="s">
        <v>88</v>
      </c>
      <c r="BK519" s="141">
        <f>ROUND(I519*H519,2)</f>
        <v>0</v>
      </c>
      <c r="BL519" s="18" t="s">
        <v>285</v>
      </c>
      <c r="BM519" s="140" t="s">
        <v>762</v>
      </c>
    </row>
    <row r="520" spans="2:65" s="1" customFormat="1" ht="11.25" x14ac:dyDescent="0.2">
      <c r="B520" s="33"/>
      <c r="D520" s="142" t="s">
        <v>164</v>
      </c>
      <c r="F520" s="143" t="s">
        <v>763</v>
      </c>
      <c r="I520" s="144"/>
      <c r="L520" s="33"/>
      <c r="M520" s="145"/>
      <c r="U520" s="330"/>
      <c r="V520" s="1" t="str">
        <f t="shared" si="6"/>
        <v/>
      </c>
      <c r="AT520" s="18" t="s">
        <v>164</v>
      </c>
      <c r="AU520" s="18" t="s">
        <v>88</v>
      </c>
    </row>
    <row r="521" spans="2:65" s="14" customFormat="1" ht="11.25" x14ac:dyDescent="0.2">
      <c r="B521" s="159"/>
      <c r="D521" s="147" t="s">
        <v>166</v>
      </c>
      <c r="E521" s="160" t="s">
        <v>19</v>
      </c>
      <c r="F521" s="161" t="s">
        <v>190</v>
      </c>
      <c r="H521" s="160" t="s">
        <v>19</v>
      </c>
      <c r="I521" s="162"/>
      <c r="L521" s="159"/>
      <c r="M521" s="163"/>
      <c r="U521" s="333"/>
      <c r="V521" s="1" t="str">
        <f t="shared" si="6"/>
        <v/>
      </c>
      <c r="AT521" s="160" t="s">
        <v>166</v>
      </c>
      <c r="AU521" s="160" t="s">
        <v>88</v>
      </c>
      <c r="AV521" s="14" t="s">
        <v>82</v>
      </c>
      <c r="AW521" s="14" t="s">
        <v>36</v>
      </c>
      <c r="AX521" s="14" t="s">
        <v>75</v>
      </c>
      <c r="AY521" s="160" t="s">
        <v>154</v>
      </c>
    </row>
    <row r="522" spans="2:65" s="12" customFormat="1" ht="11.25" x14ac:dyDescent="0.2">
      <c r="B522" s="146"/>
      <c r="D522" s="147" t="s">
        <v>166</v>
      </c>
      <c r="E522" s="148" t="s">
        <v>19</v>
      </c>
      <c r="F522" s="149" t="s">
        <v>764</v>
      </c>
      <c r="H522" s="150">
        <v>1</v>
      </c>
      <c r="I522" s="151"/>
      <c r="L522" s="146"/>
      <c r="M522" s="152"/>
      <c r="U522" s="331"/>
      <c r="V522" s="1" t="str">
        <f t="shared" si="6"/>
        <v/>
      </c>
      <c r="AT522" s="148" t="s">
        <v>166</v>
      </c>
      <c r="AU522" s="148" t="s">
        <v>88</v>
      </c>
      <c r="AV522" s="12" t="s">
        <v>88</v>
      </c>
      <c r="AW522" s="12" t="s">
        <v>36</v>
      </c>
      <c r="AX522" s="12" t="s">
        <v>75</v>
      </c>
      <c r="AY522" s="148" t="s">
        <v>154</v>
      </c>
    </row>
    <row r="523" spans="2:65" s="13" customFormat="1" ht="11.25" x14ac:dyDescent="0.2">
      <c r="B523" s="153"/>
      <c r="D523" s="147" t="s">
        <v>166</v>
      </c>
      <c r="E523" s="154" t="s">
        <v>19</v>
      </c>
      <c r="F523" s="155" t="s">
        <v>168</v>
      </c>
      <c r="H523" s="156">
        <v>1</v>
      </c>
      <c r="I523" s="157"/>
      <c r="L523" s="153"/>
      <c r="M523" s="158"/>
      <c r="U523" s="332"/>
      <c r="V523" s="1" t="str">
        <f t="shared" si="6"/>
        <v/>
      </c>
      <c r="AT523" s="154" t="s">
        <v>166</v>
      </c>
      <c r="AU523" s="154" t="s">
        <v>88</v>
      </c>
      <c r="AV523" s="13" t="s">
        <v>162</v>
      </c>
      <c r="AW523" s="13" t="s">
        <v>36</v>
      </c>
      <c r="AX523" s="13" t="s">
        <v>82</v>
      </c>
      <c r="AY523" s="154" t="s">
        <v>154</v>
      </c>
    </row>
    <row r="524" spans="2:65" s="1" customFormat="1" ht="16.5" customHeight="1" x14ac:dyDescent="0.2">
      <c r="B524" s="33"/>
      <c r="C524" s="171" t="s">
        <v>765</v>
      </c>
      <c r="D524" s="171" t="s">
        <v>648</v>
      </c>
      <c r="E524" s="172" t="s">
        <v>766</v>
      </c>
      <c r="F524" s="173" t="s">
        <v>767</v>
      </c>
      <c r="G524" s="174" t="s">
        <v>310</v>
      </c>
      <c r="H524" s="175">
        <v>1</v>
      </c>
      <c r="I524" s="176"/>
      <c r="J524" s="177">
        <f>ROUND(I524*H524,2)</f>
        <v>0</v>
      </c>
      <c r="K524" s="173" t="s">
        <v>19</v>
      </c>
      <c r="L524" s="178"/>
      <c r="M524" s="179" t="s">
        <v>19</v>
      </c>
      <c r="N524" s="180" t="s">
        <v>47</v>
      </c>
      <c r="P524" s="138">
        <f>O524*H524</f>
        <v>0</v>
      </c>
      <c r="Q524" s="138">
        <v>1.6999999999999999E-3</v>
      </c>
      <c r="R524" s="138">
        <f>Q524*H524</f>
        <v>1.6999999999999999E-3</v>
      </c>
      <c r="S524" s="138">
        <v>0</v>
      </c>
      <c r="T524" s="138">
        <f>S524*H524</f>
        <v>0</v>
      </c>
      <c r="U524" s="329" t="s">
        <v>19</v>
      </c>
      <c r="V524" s="1" t="str">
        <f t="shared" si="6"/>
        <v/>
      </c>
      <c r="AR524" s="140" t="s">
        <v>413</v>
      </c>
      <c r="AT524" s="140" t="s">
        <v>648</v>
      </c>
      <c r="AU524" s="140" t="s">
        <v>88</v>
      </c>
      <c r="AY524" s="18" t="s">
        <v>154</v>
      </c>
      <c r="BE524" s="141">
        <f>IF(N524="základní",J524,0)</f>
        <v>0</v>
      </c>
      <c r="BF524" s="141">
        <f>IF(N524="snížená",J524,0)</f>
        <v>0</v>
      </c>
      <c r="BG524" s="141">
        <f>IF(N524="zákl. přenesená",J524,0)</f>
        <v>0</v>
      </c>
      <c r="BH524" s="141">
        <f>IF(N524="sníž. přenesená",J524,0)</f>
        <v>0</v>
      </c>
      <c r="BI524" s="141">
        <f>IF(N524="nulová",J524,0)</f>
        <v>0</v>
      </c>
      <c r="BJ524" s="18" t="s">
        <v>88</v>
      </c>
      <c r="BK524" s="141">
        <f>ROUND(I524*H524,2)</f>
        <v>0</v>
      </c>
      <c r="BL524" s="18" t="s">
        <v>285</v>
      </c>
      <c r="BM524" s="140" t="s">
        <v>768</v>
      </c>
    </row>
    <row r="525" spans="2:65" s="14" customFormat="1" ht="11.25" x14ac:dyDescent="0.2">
      <c r="B525" s="159"/>
      <c r="D525" s="147" t="s">
        <v>166</v>
      </c>
      <c r="E525" s="160" t="s">
        <v>19</v>
      </c>
      <c r="F525" s="161" t="s">
        <v>190</v>
      </c>
      <c r="H525" s="160" t="s">
        <v>19</v>
      </c>
      <c r="I525" s="162"/>
      <c r="L525" s="159"/>
      <c r="M525" s="163"/>
      <c r="U525" s="333"/>
      <c r="V525" s="1" t="str">
        <f t="shared" si="6"/>
        <v/>
      </c>
      <c r="AT525" s="160" t="s">
        <v>166</v>
      </c>
      <c r="AU525" s="160" t="s">
        <v>88</v>
      </c>
      <c r="AV525" s="14" t="s">
        <v>82</v>
      </c>
      <c r="AW525" s="14" t="s">
        <v>36</v>
      </c>
      <c r="AX525" s="14" t="s">
        <v>75</v>
      </c>
      <c r="AY525" s="160" t="s">
        <v>154</v>
      </c>
    </row>
    <row r="526" spans="2:65" s="12" customFormat="1" ht="11.25" x14ac:dyDescent="0.2">
      <c r="B526" s="146"/>
      <c r="D526" s="147" t="s">
        <v>166</v>
      </c>
      <c r="E526" s="148" t="s">
        <v>19</v>
      </c>
      <c r="F526" s="149" t="s">
        <v>764</v>
      </c>
      <c r="H526" s="150">
        <v>1</v>
      </c>
      <c r="I526" s="151"/>
      <c r="L526" s="146"/>
      <c r="M526" s="152"/>
      <c r="U526" s="331"/>
      <c r="V526" s="1" t="str">
        <f t="shared" si="6"/>
        <v/>
      </c>
      <c r="AT526" s="148" t="s">
        <v>166</v>
      </c>
      <c r="AU526" s="148" t="s">
        <v>88</v>
      </c>
      <c r="AV526" s="12" t="s">
        <v>88</v>
      </c>
      <c r="AW526" s="12" t="s">
        <v>36</v>
      </c>
      <c r="AX526" s="12" t="s">
        <v>75</v>
      </c>
      <c r="AY526" s="148" t="s">
        <v>154</v>
      </c>
    </row>
    <row r="527" spans="2:65" s="13" customFormat="1" ht="11.25" x14ac:dyDescent="0.2">
      <c r="B527" s="153"/>
      <c r="D527" s="147" t="s">
        <v>166</v>
      </c>
      <c r="E527" s="154" t="s">
        <v>19</v>
      </c>
      <c r="F527" s="155" t="s">
        <v>168</v>
      </c>
      <c r="H527" s="156">
        <v>1</v>
      </c>
      <c r="I527" s="157"/>
      <c r="L527" s="153"/>
      <c r="M527" s="158"/>
      <c r="U527" s="332"/>
      <c r="V527" s="1" t="str">
        <f t="shared" si="6"/>
        <v/>
      </c>
      <c r="AT527" s="154" t="s">
        <v>166</v>
      </c>
      <c r="AU527" s="154" t="s">
        <v>88</v>
      </c>
      <c r="AV527" s="13" t="s">
        <v>162</v>
      </c>
      <c r="AW527" s="13" t="s">
        <v>36</v>
      </c>
      <c r="AX527" s="13" t="s">
        <v>82</v>
      </c>
      <c r="AY527" s="154" t="s">
        <v>154</v>
      </c>
    </row>
    <row r="528" spans="2:65" s="1" customFormat="1" ht="16.5" customHeight="1" x14ac:dyDescent="0.2">
      <c r="B528" s="33"/>
      <c r="C528" s="129" t="s">
        <v>769</v>
      </c>
      <c r="D528" s="129" t="s">
        <v>157</v>
      </c>
      <c r="E528" s="130" t="s">
        <v>770</v>
      </c>
      <c r="F528" s="131" t="s">
        <v>771</v>
      </c>
      <c r="G528" s="132" t="s">
        <v>310</v>
      </c>
      <c r="H528" s="133">
        <v>1</v>
      </c>
      <c r="I528" s="134"/>
      <c r="J528" s="135">
        <f>ROUND(I528*H528,2)</f>
        <v>0</v>
      </c>
      <c r="K528" s="131" t="s">
        <v>19</v>
      </c>
      <c r="L528" s="33"/>
      <c r="M528" s="136" t="s">
        <v>19</v>
      </c>
      <c r="N528" s="137" t="s">
        <v>47</v>
      </c>
      <c r="P528" s="138">
        <f>O528*H528</f>
        <v>0</v>
      </c>
      <c r="Q528" s="138">
        <v>0</v>
      </c>
      <c r="R528" s="138">
        <f>Q528*H528</f>
        <v>0</v>
      </c>
      <c r="S528" s="138">
        <v>0</v>
      </c>
      <c r="T528" s="138">
        <f>S528*H528</f>
        <v>0</v>
      </c>
      <c r="U528" s="329" t="s">
        <v>19</v>
      </c>
      <c r="V528" s="1" t="str">
        <f t="shared" si="6"/>
        <v/>
      </c>
      <c r="AR528" s="140" t="s">
        <v>285</v>
      </c>
      <c r="AT528" s="140" t="s">
        <v>157</v>
      </c>
      <c r="AU528" s="140" t="s">
        <v>88</v>
      </c>
      <c r="AY528" s="18" t="s">
        <v>154</v>
      </c>
      <c r="BE528" s="141">
        <f>IF(N528="základní",J528,0)</f>
        <v>0</v>
      </c>
      <c r="BF528" s="141">
        <f>IF(N528="snížená",J528,0)</f>
        <v>0</v>
      </c>
      <c r="BG528" s="141">
        <f>IF(N528="zákl. přenesená",J528,0)</f>
        <v>0</v>
      </c>
      <c r="BH528" s="141">
        <f>IF(N528="sníž. přenesená",J528,0)</f>
        <v>0</v>
      </c>
      <c r="BI528" s="141">
        <f>IF(N528="nulová",J528,0)</f>
        <v>0</v>
      </c>
      <c r="BJ528" s="18" t="s">
        <v>88</v>
      </c>
      <c r="BK528" s="141">
        <f>ROUND(I528*H528,2)</f>
        <v>0</v>
      </c>
      <c r="BL528" s="18" t="s">
        <v>285</v>
      </c>
      <c r="BM528" s="140" t="s">
        <v>772</v>
      </c>
    </row>
    <row r="529" spans="2:65" s="14" customFormat="1" ht="11.25" x14ac:dyDescent="0.2">
      <c r="B529" s="159"/>
      <c r="D529" s="147" t="s">
        <v>166</v>
      </c>
      <c r="E529" s="160" t="s">
        <v>19</v>
      </c>
      <c r="F529" s="161" t="s">
        <v>190</v>
      </c>
      <c r="H529" s="160" t="s">
        <v>19</v>
      </c>
      <c r="I529" s="162"/>
      <c r="L529" s="159"/>
      <c r="M529" s="163"/>
      <c r="U529" s="333"/>
      <c r="V529" s="1" t="str">
        <f t="shared" si="6"/>
        <v/>
      </c>
      <c r="AT529" s="160" t="s">
        <v>166</v>
      </c>
      <c r="AU529" s="160" t="s">
        <v>88</v>
      </c>
      <c r="AV529" s="14" t="s">
        <v>82</v>
      </c>
      <c r="AW529" s="14" t="s">
        <v>36</v>
      </c>
      <c r="AX529" s="14" t="s">
        <v>75</v>
      </c>
      <c r="AY529" s="160" t="s">
        <v>154</v>
      </c>
    </row>
    <row r="530" spans="2:65" s="12" customFormat="1" ht="11.25" x14ac:dyDescent="0.2">
      <c r="B530" s="146"/>
      <c r="D530" s="147" t="s">
        <v>166</v>
      </c>
      <c r="E530" s="148" t="s">
        <v>19</v>
      </c>
      <c r="F530" s="149" t="s">
        <v>773</v>
      </c>
      <c r="H530" s="150">
        <v>1</v>
      </c>
      <c r="I530" s="151"/>
      <c r="L530" s="146"/>
      <c r="M530" s="152"/>
      <c r="U530" s="331"/>
      <c r="V530" s="1" t="str">
        <f t="shared" si="6"/>
        <v/>
      </c>
      <c r="AT530" s="148" t="s">
        <v>166</v>
      </c>
      <c r="AU530" s="148" t="s">
        <v>88</v>
      </c>
      <c r="AV530" s="12" t="s">
        <v>88</v>
      </c>
      <c r="AW530" s="12" t="s">
        <v>36</v>
      </c>
      <c r="AX530" s="12" t="s">
        <v>75</v>
      </c>
      <c r="AY530" s="148" t="s">
        <v>154</v>
      </c>
    </row>
    <row r="531" spans="2:65" s="13" customFormat="1" ht="11.25" x14ac:dyDescent="0.2">
      <c r="B531" s="153"/>
      <c r="D531" s="147" t="s">
        <v>166</v>
      </c>
      <c r="E531" s="154" t="s">
        <v>19</v>
      </c>
      <c r="F531" s="155" t="s">
        <v>168</v>
      </c>
      <c r="H531" s="156">
        <v>1</v>
      </c>
      <c r="I531" s="157"/>
      <c r="L531" s="153"/>
      <c r="M531" s="158"/>
      <c r="U531" s="332"/>
      <c r="V531" s="1" t="str">
        <f t="shared" si="6"/>
        <v/>
      </c>
      <c r="AT531" s="154" t="s">
        <v>166</v>
      </c>
      <c r="AU531" s="154" t="s">
        <v>88</v>
      </c>
      <c r="AV531" s="13" t="s">
        <v>162</v>
      </c>
      <c r="AW531" s="13" t="s">
        <v>36</v>
      </c>
      <c r="AX531" s="13" t="s">
        <v>82</v>
      </c>
      <c r="AY531" s="154" t="s">
        <v>154</v>
      </c>
    </row>
    <row r="532" spans="2:65" s="1" customFormat="1" ht="24.2" customHeight="1" x14ac:dyDescent="0.2">
      <c r="B532" s="33"/>
      <c r="C532" s="129" t="s">
        <v>774</v>
      </c>
      <c r="D532" s="129" t="s">
        <v>157</v>
      </c>
      <c r="E532" s="130" t="s">
        <v>775</v>
      </c>
      <c r="F532" s="131" t="s">
        <v>776</v>
      </c>
      <c r="G532" s="132" t="s">
        <v>672</v>
      </c>
      <c r="H532" s="181"/>
      <c r="I532" s="134"/>
      <c r="J532" s="135">
        <f>ROUND(I532*H532,2)</f>
        <v>0</v>
      </c>
      <c r="K532" s="131" t="s">
        <v>161</v>
      </c>
      <c r="L532" s="33"/>
      <c r="M532" s="136" t="s">
        <v>19</v>
      </c>
      <c r="N532" s="137" t="s">
        <v>47</v>
      </c>
      <c r="P532" s="138">
        <f>O532*H532</f>
        <v>0</v>
      </c>
      <c r="Q532" s="138">
        <v>0</v>
      </c>
      <c r="R532" s="138">
        <f>Q532*H532</f>
        <v>0</v>
      </c>
      <c r="S532" s="138">
        <v>0</v>
      </c>
      <c r="T532" s="138">
        <f>S532*H532</f>
        <v>0</v>
      </c>
      <c r="U532" s="329" t="s">
        <v>19</v>
      </c>
      <c r="V532" s="1" t="str">
        <f t="shared" si="6"/>
        <v/>
      </c>
      <c r="AR532" s="140" t="s">
        <v>285</v>
      </c>
      <c r="AT532" s="140" t="s">
        <v>157</v>
      </c>
      <c r="AU532" s="140" t="s">
        <v>88</v>
      </c>
      <c r="AY532" s="18" t="s">
        <v>154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8" t="s">
        <v>88</v>
      </c>
      <c r="BK532" s="141">
        <f>ROUND(I532*H532,2)</f>
        <v>0</v>
      </c>
      <c r="BL532" s="18" t="s">
        <v>285</v>
      </c>
      <c r="BM532" s="140" t="s">
        <v>777</v>
      </c>
    </row>
    <row r="533" spans="2:65" s="1" customFormat="1" ht="11.25" x14ac:dyDescent="0.2">
      <c r="B533" s="33"/>
      <c r="D533" s="142" t="s">
        <v>164</v>
      </c>
      <c r="F533" s="143" t="s">
        <v>778</v>
      </c>
      <c r="I533" s="144"/>
      <c r="L533" s="33"/>
      <c r="M533" s="145"/>
      <c r="U533" s="330"/>
      <c r="V533" s="1" t="str">
        <f t="shared" si="6"/>
        <v/>
      </c>
      <c r="AT533" s="18" t="s">
        <v>164</v>
      </c>
      <c r="AU533" s="18" t="s">
        <v>88</v>
      </c>
    </row>
    <row r="534" spans="2:65" s="11" customFormat="1" ht="22.9" customHeight="1" x14ac:dyDescent="0.2">
      <c r="B534" s="117"/>
      <c r="D534" s="118" t="s">
        <v>74</v>
      </c>
      <c r="E534" s="127" t="s">
        <v>779</v>
      </c>
      <c r="F534" s="127" t="s">
        <v>780</v>
      </c>
      <c r="I534" s="120"/>
      <c r="J534" s="128">
        <f>BK534</f>
        <v>0</v>
      </c>
      <c r="L534" s="117"/>
      <c r="M534" s="122"/>
      <c r="P534" s="123">
        <f>SUM(P535:P610)</f>
        <v>0</v>
      </c>
      <c r="R534" s="123">
        <f>SUM(R535:R610)</f>
        <v>0.85422690000000001</v>
      </c>
      <c r="T534" s="123">
        <f>SUM(T535:T610)</f>
        <v>0</v>
      </c>
      <c r="U534" s="328"/>
      <c r="V534" s="1" t="str">
        <f t="shared" si="6"/>
        <v/>
      </c>
      <c r="AR534" s="118" t="s">
        <v>88</v>
      </c>
      <c r="AT534" s="125" t="s">
        <v>74</v>
      </c>
      <c r="AU534" s="125" t="s">
        <v>82</v>
      </c>
      <c r="AY534" s="118" t="s">
        <v>154</v>
      </c>
      <c r="BK534" s="126">
        <f>SUM(BK535:BK610)</f>
        <v>0</v>
      </c>
    </row>
    <row r="535" spans="2:65" s="1" customFormat="1" ht="16.5" customHeight="1" x14ac:dyDescent="0.2">
      <c r="B535" s="33"/>
      <c r="C535" s="129" t="s">
        <v>781</v>
      </c>
      <c r="D535" s="129" t="s">
        <v>157</v>
      </c>
      <c r="E535" s="130" t="s">
        <v>782</v>
      </c>
      <c r="F535" s="131" t="s">
        <v>783</v>
      </c>
      <c r="G535" s="132" t="s">
        <v>171</v>
      </c>
      <c r="H535" s="133">
        <v>22.31</v>
      </c>
      <c r="I535" s="134"/>
      <c r="J535" s="135">
        <f>ROUND(I535*H535,2)</f>
        <v>0</v>
      </c>
      <c r="K535" s="131" t="s">
        <v>161</v>
      </c>
      <c r="L535" s="33"/>
      <c r="M535" s="136" t="s">
        <v>19</v>
      </c>
      <c r="N535" s="137" t="s">
        <v>47</v>
      </c>
      <c r="P535" s="138">
        <f>O535*H535</f>
        <v>0</v>
      </c>
      <c r="Q535" s="138">
        <v>2.9999999999999997E-4</v>
      </c>
      <c r="R535" s="138">
        <f>Q535*H535</f>
        <v>6.6929999999999993E-3</v>
      </c>
      <c r="S535" s="138">
        <v>0</v>
      </c>
      <c r="T535" s="138">
        <f>S535*H535</f>
        <v>0</v>
      </c>
      <c r="U535" s="329" t="s">
        <v>19</v>
      </c>
      <c r="V535" s="1" t="str">
        <f t="shared" si="6"/>
        <v/>
      </c>
      <c r="AR535" s="140" t="s">
        <v>285</v>
      </c>
      <c r="AT535" s="140" t="s">
        <v>157</v>
      </c>
      <c r="AU535" s="140" t="s">
        <v>88</v>
      </c>
      <c r="AY535" s="18" t="s">
        <v>154</v>
      </c>
      <c r="BE535" s="141">
        <f>IF(N535="základní",J535,0)</f>
        <v>0</v>
      </c>
      <c r="BF535" s="141">
        <f>IF(N535="snížená",J535,0)</f>
        <v>0</v>
      </c>
      <c r="BG535" s="141">
        <f>IF(N535="zákl. přenesená",J535,0)</f>
        <v>0</v>
      </c>
      <c r="BH535" s="141">
        <f>IF(N535="sníž. přenesená",J535,0)</f>
        <v>0</v>
      </c>
      <c r="BI535" s="141">
        <f>IF(N535="nulová",J535,0)</f>
        <v>0</v>
      </c>
      <c r="BJ535" s="18" t="s">
        <v>88</v>
      </c>
      <c r="BK535" s="141">
        <f>ROUND(I535*H535,2)</f>
        <v>0</v>
      </c>
      <c r="BL535" s="18" t="s">
        <v>285</v>
      </c>
      <c r="BM535" s="140" t="s">
        <v>784</v>
      </c>
    </row>
    <row r="536" spans="2:65" s="1" customFormat="1" ht="11.25" x14ac:dyDescent="0.2">
      <c r="B536" s="33"/>
      <c r="D536" s="142" t="s">
        <v>164</v>
      </c>
      <c r="F536" s="143" t="s">
        <v>785</v>
      </c>
      <c r="I536" s="144"/>
      <c r="L536" s="33"/>
      <c r="M536" s="145"/>
      <c r="U536" s="330"/>
      <c r="V536" s="1" t="str">
        <f t="shared" si="6"/>
        <v/>
      </c>
      <c r="AT536" s="18" t="s">
        <v>164</v>
      </c>
      <c r="AU536" s="18" t="s">
        <v>88</v>
      </c>
    </row>
    <row r="537" spans="2:65" s="1" customFormat="1" ht="24.2" customHeight="1" x14ac:dyDescent="0.2">
      <c r="B537" s="33"/>
      <c r="C537" s="129" t="s">
        <v>786</v>
      </c>
      <c r="D537" s="129" t="s">
        <v>157</v>
      </c>
      <c r="E537" s="130" t="s">
        <v>787</v>
      </c>
      <c r="F537" s="131" t="s">
        <v>788</v>
      </c>
      <c r="G537" s="132" t="s">
        <v>171</v>
      </c>
      <c r="H537" s="133">
        <v>22.31</v>
      </c>
      <c r="I537" s="134"/>
      <c r="J537" s="135">
        <f>ROUND(I537*H537,2)</f>
        <v>0</v>
      </c>
      <c r="K537" s="131" t="s">
        <v>161</v>
      </c>
      <c r="L537" s="33"/>
      <c r="M537" s="136" t="s">
        <v>19</v>
      </c>
      <c r="N537" s="137" t="s">
        <v>47</v>
      </c>
      <c r="P537" s="138">
        <f>O537*H537</f>
        <v>0</v>
      </c>
      <c r="Q537" s="138">
        <v>9.0900000000000009E-3</v>
      </c>
      <c r="R537" s="138">
        <f>Q537*H537</f>
        <v>0.2027979</v>
      </c>
      <c r="S537" s="138">
        <v>0</v>
      </c>
      <c r="T537" s="138">
        <f>S537*H537</f>
        <v>0</v>
      </c>
      <c r="U537" s="329" t="s">
        <v>19</v>
      </c>
      <c r="V537" s="1" t="str">
        <f t="shared" si="6"/>
        <v/>
      </c>
      <c r="AR537" s="140" t="s">
        <v>285</v>
      </c>
      <c r="AT537" s="140" t="s">
        <v>157</v>
      </c>
      <c r="AU537" s="140" t="s">
        <v>88</v>
      </c>
      <c r="AY537" s="18" t="s">
        <v>154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285</v>
      </c>
      <c r="BM537" s="140" t="s">
        <v>789</v>
      </c>
    </row>
    <row r="538" spans="2:65" s="1" customFormat="1" ht="11.25" x14ac:dyDescent="0.2">
      <c r="B538" s="33"/>
      <c r="D538" s="142" t="s">
        <v>164</v>
      </c>
      <c r="F538" s="143" t="s">
        <v>790</v>
      </c>
      <c r="I538" s="144"/>
      <c r="L538" s="33"/>
      <c r="M538" s="145"/>
      <c r="U538" s="330"/>
      <c r="V538" s="1" t="str">
        <f t="shared" si="6"/>
        <v/>
      </c>
      <c r="AT538" s="18" t="s">
        <v>164</v>
      </c>
      <c r="AU538" s="18" t="s">
        <v>88</v>
      </c>
    </row>
    <row r="539" spans="2:65" s="14" customFormat="1" ht="11.25" x14ac:dyDescent="0.2">
      <c r="B539" s="159"/>
      <c r="D539" s="147" t="s">
        <v>166</v>
      </c>
      <c r="E539" s="160" t="s">
        <v>19</v>
      </c>
      <c r="F539" s="161" t="s">
        <v>278</v>
      </c>
      <c r="H539" s="160" t="s">
        <v>19</v>
      </c>
      <c r="I539" s="162"/>
      <c r="L539" s="159"/>
      <c r="M539" s="163"/>
      <c r="U539" s="333"/>
      <c r="V539" s="1" t="str">
        <f t="shared" si="6"/>
        <v/>
      </c>
      <c r="AT539" s="160" t="s">
        <v>166</v>
      </c>
      <c r="AU539" s="160" t="s">
        <v>88</v>
      </c>
      <c r="AV539" s="14" t="s">
        <v>82</v>
      </c>
      <c r="AW539" s="14" t="s">
        <v>36</v>
      </c>
      <c r="AX539" s="14" t="s">
        <v>75</v>
      </c>
      <c r="AY539" s="160" t="s">
        <v>154</v>
      </c>
    </row>
    <row r="540" spans="2:65" s="12" customFormat="1" ht="11.25" x14ac:dyDescent="0.2">
      <c r="B540" s="146"/>
      <c r="D540" s="147" t="s">
        <v>166</v>
      </c>
      <c r="E540" s="148" t="s">
        <v>19</v>
      </c>
      <c r="F540" s="149" t="s">
        <v>448</v>
      </c>
      <c r="H540" s="150">
        <v>2.12</v>
      </c>
      <c r="I540" s="151"/>
      <c r="L540" s="146"/>
      <c r="M540" s="152"/>
      <c r="U540" s="331"/>
      <c r="V540" s="1" t="str">
        <f t="shared" si="6"/>
        <v/>
      </c>
      <c r="AT540" s="148" t="s">
        <v>166</v>
      </c>
      <c r="AU540" s="148" t="s">
        <v>88</v>
      </c>
      <c r="AV540" s="12" t="s">
        <v>88</v>
      </c>
      <c r="AW540" s="12" t="s">
        <v>36</v>
      </c>
      <c r="AX540" s="12" t="s">
        <v>75</v>
      </c>
      <c r="AY540" s="148" t="s">
        <v>154</v>
      </c>
    </row>
    <row r="541" spans="2:65" s="12" customFormat="1" ht="11.25" x14ac:dyDescent="0.2">
      <c r="B541" s="146"/>
      <c r="D541" s="147" t="s">
        <v>166</v>
      </c>
      <c r="E541" s="148" t="s">
        <v>19</v>
      </c>
      <c r="F541" s="149" t="s">
        <v>449</v>
      </c>
      <c r="H541" s="150">
        <v>1.97</v>
      </c>
      <c r="I541" s="151"/>
      <c r="L541" s="146"/>
      <c r="M541" s="152"/>
      <c r="U541" s="331"/>
      <c r="V541" s="1" t="str">
        <f t="shared" si="6"/>
        <v/>
      </c>
      <c r="AT541" s="148" t="s">
        <v>166</v>
      </c>
      <c r="AU541" s="148" t="s">
        <v>88</v>
      </c>
      <c r="AV541" s="12" t="s">
        <v>88</v>
      </c>
      <c r="AW541" s="12" t="s">
        <v>36</v>
      </c>
      <c r="AX541" s="12" t="s">
        <v>75</v>
      </c>
      <c r="AY541" s="148" t="s">
        <v>154</v>
      </c>
    </row>
    <row r="542" spans="2:65" s="12" customFormat="1" ht="11.25" x14ac:dyDescent="0.2">
      <c r="B542" s="146"/>
      <c r="D542" s="147" t="s">
        <v>166</v>
      </c>
      <c r="E542" s="148" t="s">
        <v>19</v>
      </c>
      <c r="F542" s="149" t="s">
        <v>450</v>
      </c>
      <c r="H542" s="150">
        <v>6.17</v>
      </c>
      <c r="I542" s="151"/>
      <c r="L542" s="146"/>
      <c r="M542" s="152"/>
      <c r="U542" s="331"/>
      <c r="V542" s="1" t="str">
        <f t="shared" si="6"/>
        <v/>
      </c>
      <c r="AT542" s="148" t="s">
        <v>166</v>
      </c>
      <c r="AU542" s="148" t="s">
        <v>88</v>
      </c>
      <c r="AV542" s="12" t="s">
        <v>88</v>
      </c>
      <c r="AW542" s="12" t="s">
        <v>36</v>
      </c>
      <c r="AX542" s="12" t="s">
        <v>75</v>
      </c>
      <c r="AY542" s="148" t="s">
        <v>154</v>
      </c>
    </row>
    <row r="543" spans="2:65" s="12" customFormat="1" ht="11.25" x14ac:dyDescent="0.2">
      <c r="B543" s="146"/>
      <c r="D543" s="147" t="s">
        <v>166</v>
      </c>
      <c r="E543" s="148" t="s">
        <v>19</v>
      </c>
      <c r="F543" s="149" t="s">
        <v>451</v>
      </c>
      <c r="H543" s="150">
        <v>12.05</v>
      </c>
      <c r="I543" s="151"/>
      <c r="L543" s="146"/>
      <c r="M543" s="152"/>
      <c r="U543" s="331"/>
      <c r="V543" s="1" t="str">
        <f t="shared" si="6"/>
        <v/>
      </c>
      <c r="AT543" s="148" t="s">
        <v>166</v>
      </c>
      <c r="AU543" s="148" t="s">
        <v>88</v>
      </c>
      <c r="AV543" s="12" t="s">
        <v>88</v>
      </c>
      <c r="AW543" s="12" t="s">
        <v>36</v>
      </c>
      <c r="AX543" s="12" t="s">
        <v>75</v>
      </c>
      <c r="AY543" s="148" t="s">
        <v>154</v>
      </c>
    </row>
    <row r="544" spans="2:65" s="13" customFormat="1" ht="11.25" x14ac:dyDescent="0.2">
      <c r="B544" s="153"/>
      <c r="D544" s="147" t="s">
        <v>166</v>
      </c>
      <c r="E544" s="154" t="s">
        <v>19</v>
      </c>
      <c r="F544" s="155" t="s">
        <v>168</v>
      </c>
      <c r="H544" s="156">
        <v>22.310000000000002</v>
      </c>
      <c r="I544" s="157"/>
      <c r="L544" s="153"/>
      <c r="M544" s="158"/>
      <c r="U544" s="332"/>
      <c r="V544" s="1" t="str">
        <f t="shared" si="6"/>
        <v/>
      </c>
      <c r="AT544" s="154" t="s">
        <v>166</v>
      </c>
      <c r="AU544" s="154" t="s">
        <v>88</v>
      </c>
      <c r="AV544" s="13" t="s">
        <v>162</v>
      </c>
      <c r="AW544" s="13" t="s">
        <v>36</v>
      </c>
      <c r="AX544" s="13" t="s">
        <v>82</v>
      </c>
      <c r="AY544" s="154" t="s">
        <v>154</v>
      </c>
    </row>
    <row r="545" spans="2:65" s="1" customFormat="1" ht="16.5" customHeight="1" x14ac:dyDescent="0.2">
      <c r="B545" s="33"/>
      <c r="C545" s="171" t="s">
        <v>791</v>
      </c>
      <c r="D545" s="171" t="s">
        <v>648</v>
      </c>
      <c r="E545" s="172" t="s">
        <v>792</v>
      </c>
      <c r="F545" s="173" t="s">
        <v>793</v>
      </c>
      <c r="G545" s="174" t="s">
        <v>171</v>
      </c>
      <c r="H545" s="175">
        <v>24.541</v>
      </c>
      <c r="I545" s="176"/>
      <c r="J545" s="177">
        <f>ROUND(I545*H545,2)</f>
        <v>0</v>
      </c>
      <c r="K545" s="173" t="s">
        <v>19</v>
      </c>
      <c r="L545" s="178"/>
      <c r="M545" s="179" t="s">
        <v>19</v>
      </c>
      <c r="N545" s="180" t="s">
        <v>47</v>
      </c>
      <c r="P545" s="138">
        <f>O545*H545</f>
        <v>0</v>
      </c>
      <c r="Q545" s="138">
        <v>2.1999999999999999E-2</v>
      </c>
      <c r="R545" s="138">
        <f>Q545*H545</f>
        <v>0.53990199999999999</v>
      </c>
      <c r="S545" s="138">
        <v>0</v>
      </c>
      <c r="T545" s="138">
        <f>S545*H545</f>
        <v>0</v>
      </c>
      <c r="U545" s="329" t="s">
        <v>19</v>
      </c>
      <c r="V545" s="1" t="str">
        <f t="shared" si="6"/>
        <v/>
      </c>
      <c r="AR545" s="140" t="s">
        <v>413</v>
      </c>
      <c r="AT545" s="140" t="s">
        <v>648</v>
      </c>
      <c r="AU545" s="140" t="s">
        <v>88</v>
      </c>
      <c r="AY545" s="18" t="s">
        <v>154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8" t="s">
        <v>88</v>
      </c>
      <c r="BK545" s="141">
        <f>ROUND(I545*H545,2)</f>
        <v>0</v>
      </c>
      <c r="BL545" s="18" t="s">
        <v>285</v>
      </c>
      <c r="BM545" s="140" t="s">
        <v>794</v>
      </c>
    </row>
    <row r="546" spans="2:65" s="14" customFormat="1" ht="11.25" x14ac:dyDescent="0.2">
      <c r="B546" s="159"/>
      <c r="D546" s="147" t="s">
        <v>166</v>
      </c>
      <c r="E546" s="160" t="s">
        <v>19</v>
      </c>
      <c r="F546" s="161" t="s">
        <v>278</v>
      </c>
      <c r="H546" s="160" t="s">
        <v>19</v>
      </c>
      <c r="I546" s="162"/>
      <c r="L546" s="159"/>
      <c r="M546" s="163"/>
      <c r="U546" s="333"/>
      <c r="V546" s="1" t="str">
        <f t="shared" si="6"/>
        <v/>
      </c>
      <c r="AT546" s="160" t="s">
        <v>166</v>
      </c>
      <c r="AU546" s="160" t="s">
        <v>88</v>
      </c>
      <c r="AV546" s="14" t="s">
        <v>82</v>
      </c>
      <c r="AW546" s="14" t="s">
        <v>36</v>
      </c>
      <c r="AX546" s="14" t="s">
        <v>75</v>
      </c>
      <c r="AY546" s="160" t="s">
        <v>154</v>
      </c>
    </row>
    <row r="547" spans="2:65" s="12" customFormat="1" ht="11.25" x14ac:dyDescent="0.2">
      <c r="B547" s="146"/>
      <c r="D547" s="147" t="s">
        <v>166</v>
      </c>
      <c r="E547" s="148" t="s">
        <v>19</v>
      </c>
      <c r="F547" s="149" t="s">
        <v>448</v>
      </c>
      <c r="H547" s="150">
        <v>2.12</v>
      </c>
      <c r="I547" s="151"/>
      <c r="L547" s="146"/>
      <c r="M547" s="152"/>
      <c r="U547" s="331"/>
      <c r="V547" s="1" t="str">
        <f t="shared" si="6"/>
        <v/>
      </c>
      <c r="AT547" s="148" t="s">
        <v>166</v>
      </c>
      <c r="AU547" s="148" t="s">
        <v>88</v>
      </c>
      <c r="AV547" s="12" t="s">
        <v>88</v>
      </c>
      <c r="AW547" s="12" t="s">
        <v>36</v>
      </c>
      <c r="AX547" s="12" t="s">
        <v>75</v>
      </c>
      <c r="AY547" s="148" t="s">
        <v>154</v>
      </c>
    </row>
    <row r="548" spans="2:65" s="12" customFormat="1" ht="11.25" x14ac:dyDescent="0.2">
      <c r="B548" s="146"/>
      <c r="D548" s="147" t="s">
        <v>166</v>
      </c>
      <c r="E548" s="148" t="s">
        <v>19</v>
      </c>
      <c r="F548" s="149" t="s">
        <v>449</v>
      </c>
      <c r="H548" s="150">
        <v>1.97</v>
      </c>
      <c r="I548" s="151"/>
      <c r="L548" s="146"/>
      <c r="M548" s="152"/>
      <c r="U548" s="331"/>
      <c r="V548" s="1" t="str">
        <f t="shared" si="6"/>
        <v/>
      </c>
      <c r="AT548" s="148" t="s">
        <v>166</v>
      </c>
      <c r="AU548" s="148" t="s">
        <v>88</v>
      </c>
      <c r="AV548" s="12" t="s">
        <v>88</v>
      </c>
      <c r="AW548" s="12" t="s">
        <v>36</v>
      </c>
      <c r="AX548" s="12" t="s">
        <v>75</v>
      </c>
      <c r="AY548" s="148" t="s">
        <v>154</v>
      </c>
    </row>
    <row r="549" spans="2:65" s="12" customFormat="1" ht="11.25" x14ac:dyDescent="0.2">
      <c r="B549" s="146"/>
      <c r="D549" s="147" t="s">
        <v>166</v>
      </c>
      <c r="E549" s="148" t="s">
        <v>19</v>
      </c>
      <c r="F549" s="149" t="s">
        <v>450</v>
      </c>
      <c r="H549" s="150">
        <v>6.17</v>
      </c>
      <c r="I549" s="151"/>
      <c r="L549" s="146"/>
      <c r="M549" s="152"/>
      <c r="U549" s="331"/>
      <c r="V549" s="1" t="str">
        <f t="shared" si="6"/>
        <v/>
      </c>
      <c r="AT549" s="148" t="s">
        <v>166</v>
      </c>
      <c r="AU549" s="148" t="s">
        <v>88</v>
      </c>
      <c r="AV549" s="12" t="s">
        <v>88</v>
      </c>
      <c r="AW549" s="12" t="s">
        <v>36</v>
      </c>
      <c r="AX549" s="12" t="s">
        <v>75</v>
      </c>
      <c r="AY549" s="148" t="s">
        <v>154</v>
      </c>
    </row>
    <row r="550" spans="2:65" s="12" customFormat="1" ht="11.25" x14ac:dyDescent="0.2">
      <c r="B550" s="146"/>
      <c r="D550" s="147" t="s">
        <v>166</v>
      </c>
      <c r="E550" s="148" t="s">
        <v>19</v>
      </c>
      <c r="F550" s="149" t="s">
        <v>451</v>
      </c>
      <c r="H550" s="150">
        <v>12.05</v>
      </c>
      <c r="I550" s="151"/>
      <c r="L550" s="146"/>
      <c r="M550" s="152"/>
      <c r="U550" s="331"/>
      <c r="V550" s="1" t="str">
        <f t="shared" si="6"/>
        <v/>
      </c>
      <c r="AT550" s="148" t="s">
        <v>166</v>
      </c>
      <c r="AU550" s="148" t="s">
        <v>88</v>
      </c>
      <c r="AV550" s="12" t="s">
        <v>88</v>
      </c>
      <c r="AW550" s="12" t="s">
        <v>36</v>
      </c>
      <c r="AX550" s="12" t="s">
        <v>75</v>
      </c>
      <c r="AY550" s="148" t="s">
        <v>154</v>
      </c>
    </row>
    <row r="551" spans="2:65" s="13" customFormat="1" ht="11.25" x14ac:dyDescent="0.2">
      <c r="B551" s="153"/>
      <c r="D551" s="147" t="s">
        <v>166</v>
      </c>
      <c r="E551" s="154" t="s">
        <v>19</v>
      </c>
      <c r="F551" s="155" t="s">
        <v>168</v>
      </c>
      <c r="H551" s="156">
        <v>22.310000000000002</v>
      </c>
      <c r="I551" s="157"/>
      <c r="L551" s="153"/>
      <c r="M551" s="158"/>
      <c r="U551" s="332"/>
      <c r="V551" s="1" t="str">
        <f t="shared" si="6"/>
        <v/>
      </c>
      <c r="AT551" s="154" t="s">
        <v>166</v>
      </c>
      <c r="AU551" s="154" t="s">
        <v>88</v>
      </c>
      <c r="AV551" s="13" t="s">
        <v>162</v>
      </c>
      <c r="AW551" s="13" t="s">
        <v>36</v>
      </c>
      <c r="AX551" s="13" t="s">
        <v>82</v>
      </c>
      <c r="AY551" s="154" t="s">
        <v>154</v>
      </c>
    </row>
    <row r="552" spans="2:65" s="12" customFormat="1" ht="11.25" x14ac:dyDescent="0.2">
      <c r="B552" s="146"/>
      <c r="D552" s="147" t="s">
        <v>166</v>
      </c>
      <c r="F552" s="149" t="s">
        <v>795</v>
      </c>
      <c r="H552" s="150">
        <v>24.541</v>
      </c>
      <c r="I552" s="151"/>
      <c r="L552" s="146"/>
      <c r="M552" s="152"/>
      <c r="U552" s="331"/>
      <c r="V552" s="1" t="str">
        <f t="shared" si="6"/>
        <v/>
      </c>
      <c r="AT552" s="148" t="s">
        <v>166</v>
      </c>
      <c r="AU552" s="148" t="s">
        <v>88</v>
      </c>
      <c r="AV552" s="12" t="s">
        <v>88</v>
      </c>
      <c r="AW552" s="12" t="s">
        <v>4</v>
      </c>
      <c r="AX552" s="12" t="s">
        <v>82</v>
      </c>
      <c r="AY552" s="148" t="s">
        <v>154</v>
      </c>
    </row>
    <row r="553" spans="2:65" s="1" customFormat="1" ht="24.2" customHeight="1" x14ac:dyDescent="0.2">
      <c r="B553" s="33"/>
      <c r="C553" s="129" t="s">
        <v>796</v>
      </c>
      <c r="D553" s="129" t="s">
        <v>157</v>
      </c>
      <c r="E553" s="130" t="s">
        <v>797</v>
      </c>
      <c r="F553" s="131" t="s">
        <v>798</v>
      </c>
      <c r="G553" s="132" t="s">
        <v>171</v>
      </c>
      <c r="H553" s="133">
        <v>4.09</v>
      </c>
      <c r="I553" s="134"/>
      <c r="J553" s="135">
        <f>ROUND(I553*H553,2)</f>
        <v>0</v>
      </c>
      <c r="K553" s="131" t="s">
        <v>161</v>
      </c>
      <c r="L553" s="33"/>
      <c r="M553" s="136" t="s">
        <v>19</v>
      </c>
      <c r="N553" s="137" t="s">
        <v>47</v>
      </c>
      <c r="P553" s="138">
        <f>O553*H553</f>
        <v>0</v>
      </c>
      <c r="Q553" s="138">
        <v>0</v>
      </c>
      <c r="R553" s="138">
        <f>Q553*H553</f>
        <v>0</v>
      </c>
      <c r="S553" s="138">
        <v>0</v>
      </c>
      <c r="T553" s="138">
        <f>S553*H553</f>
        <v>0</v>
      </c>
      <c r="U553" s="329" t="s">
        <v>19</v>
      </c>
      <c r="V553" s="1" t="str">
        <f t="shared" si="6"/>
        <v/>
      </c>
      <c r="AR553" s="140" t="s">
        <v>285</v>
      </c>
      <c r="AT553" s="140" t="s">
        <v>157</v>
      </c>
      <c r="AU553" s="140" t="s">
        <v>88</v>
      </c>
      <c r="AY553" s="18" t="s">
        <v>154</v>
      </c>
      <c r="BE553" s="141">
        <f>IF(N553="základní",J553,0)</f>
        <v>0</v>
      </c>
      <c r="BF553" s="141">
        <f>IF(N553="snížená",J553,0)</f>
        <v>0</v>
      </c>
      <c r="BG553" s="141">
        <f>IF(N553="zákl. přenesená",J553,0)</f>
        <v>0</v>
      </c>
      <c r="BH553" s="141">
        <f>IF(N553="sníž. přenesená",J553,0)</f>
        <v>0</v>
      </c>
      <c r="BI553" s="141">
        <f>IF(N553="nulová",J553,0)</f>
        <v>0</v>
      </c>
      <c r="BJ553" s="18" t="s">
        <v>88</v>
      </c>
      <c r="BK553" s="141">
        <f>ROUND(I553*H553,2)</f>
        <v>0</v>
      </c>
      <c r="BL553" s="18" t="s">
        <v>285</v>
      </c>
      <c r="BM553" s="140" t="s">
        <v>799</v>
      </c>
    </row>
    <row r="554" spans="2:65" s="1" customFormat="1" ht="11.25" x14ac:dyDescent="0.2">
      <c r="B554" s="33"/>
      <c r="D554" s="142" t="s">
        <v>164</v>
      </c>
      <c r="F554" s="143" t="s">
        <v>800</v>
      </c>
      <c r="I554" s="144"/>
      <c r="L554" s="33"/>
      <c r="M554" s="145"/>
      <c r="U554" s="330"/>
      <c r="V554" s="1" t="str">
        <f t="shared" ref="V554:V617" si="7">IF(U554="investice",J554,"")</f>
        <v/>
      </c>
      <c r="AT554" s="18" t="s">
        <v>164</v>
      </c>
      <c r="AU554" s="18" t="s">
        <v>88</v>
      </c>
    </row>
    <row r="555" spans="2:65" s="12" customFormat="1" ht="11.25" x14ac:dyDescent="0.2">
      <c r="B555" s="146"/>
      <c r="D555" s="147" t="s">
        <v>166</v>
      </c>
      <c r="E555" s="148" t="s">
        <v>19</v>
      </c>
      <c r="F555" s="149" t="s">
        <v>448</v>
      </c>
      <c r="H555" s="150">
        <v>2.12</v>
      </c>
      <c r="I555" s="151"/>
      <c r="L555" s="146"/>
      <c r="M555" s="152"/>
      <c r="U555" s="331"/>
      <c r="V555" s="1" t="str">
        <f t="shared" si="7"/>
        <v/>
      </c>
      <c r="AT555" s="148" t="s">
        <v>166</v>
      </c>
      <c r="AU555" s="148" t="s">
        <v>88</v>
      </c>
      <c r="AV555" s="12" t="s">
        <v>88</v>
      </c>
      <c r="AW555" s="12" t="s">
        <v>36</v>
      </c>
      <c r="AX555" s="12" t="s">
        <v>75</v>
      </c>
      <c r="AY555" s="148" t="s">
        <v>154</v>
      </c>
    </row>
    <row r="556" spans="2:65" s="12" customFormat="1" ht="11.25" x14ac:dyDescent="0.2">
      <c r="B556" s="146"/>
      <c r="D556" s="147" t="s">
        <v>166</v>
      </c>
      <c r="E556" s="148" t="s">
        <v>19</v>
      </c>
      <c r="F556" s="149" t="s">
        <v>449</v>
      </c>
      <c r="H556" s="150">
        <v>1.97</v>
      </c>
      <c r="I556" s="151"/>
      <c r="L556" s="146"/>
      <c r="M556" s="152"/>
      <c r="U556" s="331"/>
      <c r="V556" s="1" t="str">
        <f t="shared" si="7"/>
        <v/>
      </c>
      <c r="AT556" s="148" t="s">
        <v>166</v>
      </c>
      <c r="AU556" s="148" t="s">
        <v>88</v>
      </c>
      <c r="AV556" s="12" t="s">
        <v>88</v>
      </c>
      <c r="AW556" s="12" t="s">
        <v>36</v>
      </c>
      <c r="AX556" s="12" t="s">
        <v>75</v>
      </c>
      <c r="AY556" s="148" t="s">
        <v>154</v>
      </c>
    </row>
    <row r="557" spans="2:65" s="13" customFormat="1" ht="11.25" x14ac:dyDescent="0.2">
      <c r="B557" s="153"/>
      <c r="D557" s="147" t="s">
        <v>166</v>
      </c>
      <c r="E557" s="154" t="s">
        <v>19</v>
      </c>
      <c r="F557" s="155" t="s">
        <v>168</v>
      </c>
      <c r="H557" s="156">
        <v>4.09</v>
      </c>
      <c r="I557" s="157"/>
      <c r="L557" s="153"/>
      <c r="M557" s="158"/>
      <c r="U557" s="332"/>
      <c r="V557" s="1" t="str">
        <f t="shared" si="7"/>
        <v/>
      </c>
      <c r="AT557" s="154" t="s">
        <v>166</v>
      </c>
      <c r="AU557" s="154" t="s">
        <v>88</v>
      </c>
      <c r="AV557" s="13" t="s">
        <v>162</v>
      </c>
      <c r="AW557" s="13" t="s">
        <v>36</v>
      </c>
      <c r="AX557" s="13" t="s">
        <v>82</v>
      </c>
      <c r="AY557" s="154" t="s">
        <v>154</v>
      </c>
    </row>
    <row r="558" spans="2:65" s="1" customFormat="1" ht="24.2" customHeight="1" x14ac:dyDescent="0.2">
      <c r="B558" s="33"/>
      <c r="C558" s="129" t="s">
        <v>801</v>
      </c>
      <c r="D558" s="129" t="s">
        <v>157</v>
      </c>
      <c r="E558" s="130" t="s">
        <v>802</v>
      </c>
      <c r="F558" s="131" t="s">
        <v>803</v>
      </c>
      <c r="G558" s="132" t="s">
        <v>188</v>
      </c>
      <c r="H558" s="133">
        <v>17.5</v>
      </c>
      <c r="I558" s="134"/>
      <c r="J558" s="135">
        <f>ROUND(I558*H558,2)</f>
        <v>0</v>
      </c>
      <c r="K558" s="131" t="s">
        <v>161</v>
      </c>
      <c r="L558" s="33"/>
      <c r="M558" s="136" t="s">
        <v>19</v>
      </c>
      <c r="N558" s="137" t="s">
        <v>47</v>
      </c>
      <c r="P558" s="138">
        <f>O558*H558</f>
        <v>0</v>
      </c>
      <c r="Q558" s="138">
        <v>5.8E-4</v>
      </c>
      <c r="R558" s="138">
        <f>Q558*H558</f>
        <v>1.0149999999999999E-2</v>
      </c>
      <c r="S558" s="138">
        <v>0</v>
      </c>
      <c r="T558" s="138">
        <f>S558*H558</f>
        <v>0</v>
      </c>
      <c r="U558" s="329" t="s">
        <v>19</v>
      </c>
      <c r="V558" s="1" t="str">
        <f t="shared" si="7"/>
        <v/>
      </c>
      <c r="AR558" s="140" t="s">
        <v>285</v>
      </c>
      <c r="AT558" s="140" t="s">
        <v>157</v>
      </c>
      <c r="AU558" s="140" t="s">
        <v>88</v>
      </c>
      <c r="AY558" s="18" t="s">
        <v>154</v>
      </c>
      <c r="BE558" s="141">
        <f>IF(N558="základní",J558,0)</f>
        <v>0</v>
      </c>
      <c r="BF558" s="141">
        <f>IF(N558="snížená",J558,0)</f>
        <v>0</v>
      </c>
      <c r="BG558" s="141">
        <f>IF(N558="zákl. přenesená",J558,0)</f>
        <v>0</v>
      </c>
      <c r="BH558" s="141">
        <f>IF(N558="sníž. přenesená",J558,0)</f>
        <v>0</v>
      </c>
      <c r="BI558" s="141">
        <f>IF(N558="nulová",J558,0)</f>
        <v>0</v>
      </c>
      <c r="BJ558" s="18" t="s">
        <v>88</v>
      </c>
      <c r="BK558" s="141">
        <f>ROUND(I558*H558,2)</f>
        <v>0</v>
      </c>
      <c r="BL558" s="18" t="s">
        <v>285</v>
      </c>
      <c r="BM558" s="140" t="s">
        <v>804</v>
      </c>
    </row>
    <row r="559" spans="2:65" s="1" customFormat="1" ht="11.25" x14ac:dyDescent="0.2">
      <c r="B559" s="33"/>
      <c r="D559" s="142" t="s">
        <v>164</v>
      </c>
      <c r="F559" s="143" t="s">
        <v>805</v>
      </c>
      <c r="I559" s="144"/>
      <c r="L559" s="33"/>
      <c r="M559" s="145"/>
      <c r="U559" s="330"/>
      <c r="V559" s="1" t="str">
        <f t="shared" si="7"/>
        <v/>
      </c>
      <c r="AT559" s="18" t="s">
        <v>164</v>
      </c>
      <c r="AU559" s="18" t="s">
        <v>88</v>
      </c>
    </row>
    <row r="560" spans="2:65" s="12" customFormat="1" ht="11.25" x14ac:dyDescent="0.2">
      <c r="B560" s="146"/>
      <c r="D560" s="147" t="s">
        <v>166</v>
      </c>
      <c r="E560" s="148" t="s">
        <v>19</v>
      </c>
      <c r="F560" s="149" t="s">
        <v>806</v>
      </c>
      <c r="H560" s="150">
        <v>4.8</v>
      </c>
      <c r="I560" s="151"/>
      <c r="L560" s="146"/>
      <c r="M560" s="152"/>
      <c r="U560" s="331"/>
      <c r="V560" s="1" t="str">
        <f t="shared" si="7"/>
        <v/>
      </c>
      <c r="AT560" s="148" t="s">
        <v>166</v>
      </c>
      <c r="AU560" s="148" t="s">
        <v>88</v>
      </c>
      <c r="AV560" s="12" t="s">
        <v>88</v>
      </c>
      <c r="AW560" s="12" t="s">
        <v>36</v>
      </c>
      <c r="AX560" s="12" t="s">
        <v>75</v>
      </c>
      <c r="AY560" s="148" t="s">
        <v>154</v>
      </c>
    </row>
    <row r="561" spans="2:65" s="12" customFormat="1" ht="11.25" x14ac:dyDescent="0.2">
      <c r="B561" s="146"/>
      <c r="D561" s="147" t="s">
        <v>166</v>
      </c>
      <c r="E561" s="148" t="s">
        <v>19</v>
      </c>
      <c r="F561" s="149" t="s">
        <v>807</v>
      </c>
      <c r="H561" s="150">
        <v>12.7</v>
      </c>
      <c r="I561" s="151"/>
      <c r="L561" s="146"/>
      <c r="M561" s="152"/>
      <c r="U561" s="331"/>
      <c r="V561" s="1" t="str">
        <f t="shared" si="7"/>
        <v/>
      </c>
      <c r="AT561" s="148" t="s">
        <v>166</v>
      </c>
      <c r="AU561" s="148" t="s">
        <v>88</v>
      </c>
      <c r="AV561" s="12" t="s">
        <v>88</v>
      </c>
      <c r="AW561" s="12" t="s">
        <v>36</v>
      </c>
      <c r="AX561" s="12" t="s">
        <v>75</v>
      </c>
      <c r="AY561" s="148" t="s">
        <v>154</v>
      </c>
    </row>
    <row r="562" spans="2:65" s="13" customFormat="1" ht="11.25" x14ac:dyDescent="0.2">
      <c r="B562" s="153"/>
      <c r="D562" s="147" t="s">
        <v>166</v>
      </c>
      <c r="E562" s="154" t="s">
        <v>19</v>
      </c>
      <c r="F562" s="155" t="s">
        <v>168</v>
      </c>
      <c r="H562" s="156">
        <v>17.5</v>
      </c>
      <c r="I562" s="157"/>
      <c r="L562" s="153"/>
      <c r="M562" s="158"/>
      <c r="U562" s="332"/>
      <c r="V562" s="1" t="str">
        <f t="shared" si="7"/>
        <v/>
      </c>
      <c r="AT562" s="154" t="s">
        <v>166</v>
      </c>
      <c r="AU562" s="154" t="s">
        <v>88</v>
      </c>
      <c r="AV562" s="13" t="s">
        <v>162</v>
      </c>
      <c r="AW562" s="13" t="s">
        <v>36</v>
      </c>
      <c r="AX562" s="13" t="s">
        <v>82</v>
      </c>
      <c r="AY562" s="154" t="s">
        <v>154</v>
      </c>
    </row>
    <row r="563" spans="2:65" s="1" customFormat="1" ht="16.5" customHeight="1" x14ac:dyDescent="0.2">
      <c r="B563" s="33"/>
      <c r="C563" s="171" t="s">
        <v>808</v>
      </c>
      <c r="D563" s="171" t="s">
        <v>648</v>
      </c>
      <c r="E563" s="172" t="s">
        <v>809</v>
      </c>
      <c r="F563" s="173" t="s">
        <v>810</v>
      </c>
      <c r="G563" s="174" t="s">
        <v>188</v>
      </c>
      <c r="H563" s="175">
        <v>19.25</v>
      </c>
      <c r="I563" s="176"/>
      <c r="J563" s="177">
        <f>ROUND(I563*H563,2)</f>
        <v>0</v>
      </c>
      <c r="K563" s="173" t="s">
        <v>19</v>
      </c>
      <c r="L563" s="178"/>
      <c r="M563" s="179" t="s">
        <v>19</v>
      </c>
      <c r="N563" s="180" t="s">
        <v>47</v>
      </c>
      <c r="P563" s="138">
        <f>O563*H563</f>
        <v>0</v>
      </c>
      <c r="Q563" s="138">
        <v>2.64E-3</v>
      </c>
      <c r="R563" s="138">
        <f>Q563*H563</f>
        <v>5.0819999999999997E-2</v>
      </c>
      <c r="S563" s="138">
        <v>0</v>
      </c>
      <c r="T563" s="138">
        <f>S563*H563</f>
        <v>0</v>
      </c>
      <c r="U563" s="329" t="s">
        <v>19</v>
      </c>
      <c r="V563" s="1" t="str">
        <f t="shared" si="7"/>
        <v/>
      </c>
      <c r="AR563" s="140" t="s">
        <v>413</v>
      </c>
      <c r="AT563" s="140" t="s">
        <v>648</v>
      </c>
      <c r="AU563" s="140" t="s">
        <v>88</v>
      </c>
      <c r="AY563" s="18" t="s">
        <v>154</v>
      </c>
      <c r="BE563" s="141">
        <f>IF(N563="základní",J563,0)</f>
        <v>0</v>
      </c>
      <c r="BF563" s="141">
        <f>IF(N563="snížená",J563,0)</f>
        <v>0</v>
      </c>
      <c r="BG563" s="141">
        <f>IF(N563="zákl. přenesená",J563,0)</f>
        <v>0</v>
      </c>
      <c r="BH563" s="141">
        <f>IF(N563="sníž. přenesená",J563,0)</f>
        <v>0</v>
      </c>
      <c r="BI563" s="141">
        <f>IF(N563="nulová",J563,0)</f>
        <v>0</v>
      </c>
      <c r="BJ563" s="18" t="s">
        <v>88</v>
      </c>
      <c r="BK563" s="141">
        <f>ROUND(I563*H563,2)</f>
        <v>0</v>
      </c>
      <c r="BL563" s="18" t="s">
        <v>285</v>
      </c>
      <c r="BM563" s="140" t="s">
        <v>811</v>
      </c>
    </row>
    <row r="564" spans="2:65" s="12" customFormat="1" ht="11.25" x14ac:dyDescent="0.2">
      <c r="B564" s="146"/>
      <c r="D564" s="147" t="s">
        <v>166</v>
      </c>
      <c r="F564" s="149" t="s">
        <v>812</v>
      </c>
      <c r="H564" s="150">
        <v>19.25</v>
      </c>
      <c r="I564" s="151"/>
      <c r="L564" s="146"/>
      <c r="M564" s="152"/>
      <c r="U564" s="331"/>
      <c r="V564" s="1" t="str">
        <f t="shared" si="7"/>
        <v/>
      </c>
      <c r="AT564" s="148" t="s">
        <v>166</v>
      </c>
      <c r="AU564" s="148" t="s">
        <v>88</v>
      </c>
      <c r="AV564" s="12" t="s">
        <v>88</v>
      </c>
      <c r="AW564" s="12" t="s">
        <v>4</v>
      </c>
      <c r="AX564" s="12" t="s">
        <v>82</v>
      </c>
      <c r="AY564" s="148" t="s">
        <v>154</v>
      </c>
    </row>
    <row r="565" spans="2:65" s="1" customFormat="1" ht="24.2" customHeight="1" x14ac:dyDescent="0.2">
      <c r="B565" s="33"/>
      <c r="C565" s="129" t="s">
        <v>813</v>
      </c>
      <c r="D565" s="129" t="s">
        <v>157</v>
      </c>
      <c r="E565" s="130" t="s">
        <v>814</v>
      </c>
      <c r="F565" s="131" t="s">
        <v>815</v>
      </c>
      <c r="G565" s="132" t="s">
        <v>188</v>
      </c>
      <c r="H565" s="133">
        <v>2.13</v>
      </c>
      <c r="I565" s="134"/>
      <c r="J565" s="135">
        <f>ROUND(I565*H565,2)</f>
        <v>0</v>
      </c>
      <c r="K565" s="131" t="s">
        <v>161</v>
      </c>
      <c r="L565" s="33"/>
      <c r="M565" s="136" t="s">
        <v>19</v>
      </c>
      <c r="N565" s="137" t="s">
        <v>47</v>
      </c>
      <c r="P565" s="138">
        <f>O565*H565</f>
        <v>0</v>
      </c>
      <c r="Q565" s="138">
        <v>2.0000000000000001E-4</v>
      </c>
      <c r="R565" s="138">
        <f>Q565*H565</f>
        <v>4.26E-4</v>
      </c>
      <c r="S565" s="138">
        <v>0</v>
      </c>
      <c r="T565" s="138">
        <f>S565*H565</f>
        <v>0</v>
      </c>
      <c r="U565" s="329" t="s">
        <v>19</v>
      </c>
      <c r="V565" s="1" t="str">
        <f t="shared" si="7"/>
        <v/>
      </c>
      <c r="AR565" s="140" t="s">
        <v>285</v>
      </c>
      <c r="AT565" s="140" t="s">
        <v>157</v>
      </c>
      <c r="AU565" s="140" t="s">
        <v>88</v>
      </c>
      <c r="AY565" s="18" t="s">
        <v>154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8" t="s">
        <v>88</v>
      </c>
      <c r="BK565" s="141">
        <f>ROUND(I565*H565,2)</f>
        <v>0</v>
      </c>
      <c r="BL565" s="18" t="s">
        <v>285</v>
      </c>
      <c r="BM565" s="140" t="s">
        <v>816</v>
      </c>
    </row>
    <row r="566" spans="2:65" s="1" customFormat="1" ht="11.25" x14ac:dyDescent="0.2">
      <c r="B566" s="33"/>
      <c r="D566" s="142" t="s">
        <v>164</v>
      </c>
      <c r="F566" s="143" t="s">
        <v>817</v>
      </c>
      <c r="I566" s="144"/>
      <c r="L566" s="33"/>
      <c r="M566" s="145"/>
      <c r="U566" s="330"/>
      <c r="V566" s="1" t="str">
        <f t="shared" si="7"/>
        <v/>
      </c>
      <c r="AT566" s="18" t="s">
        <v>164</v>
      </c>
      <c r="AU566" s="18" t="s">
        <v>88</v>
      </c>
    </row>
    <row r="567" spans="2:65" s="14" customFormat="1" ht="11.25" x14ac:dyDescent="0.2">
      <c r="B567" s="159"/>
      <c r="D567" s="147" t="s">
        <v>166</v>
      </c>
      <c r="E567" s="160" t="s">
        <v>19</v>
      </c>
      <c r="F567" s="161" t="s">
        <v>190</v>
      </c>
      <c r="H567" s="160" t="s">
        <v>19</v>
      </c>
      <c r="I567" s="162"/>
      <c r="L567" s="159"/>
      <c r="M567" s="163"/>
      <c r="U567" s="333"/>
      <c r="V567" s="1" t="str">
        <f t="shared" si="7"/>
        <v/>
      </c>
      <c r="AT567" s="160" t="s">
        <v>166</v>
      </c>
      <c r="AU567" s="160" t="s">
        <v>88</v>
      </c>
      <c r="AV567" s="14" t="s">
        <v>82</v>
      </c>
      <c r="AW567" s="14" t="s">
        <v>36</v>
      </c>
      <c r="AX567" s="14" t="s">
        <v>75</v>
      </c>
      <c r="AY567" s="160" t="s">
        <v>154</v>
      </c>
    </row>
    <row r="568" spans="2:65" s="12" customFormat="1" ht="11.25" x14ac:dyDescent="0.2">
      <c r="B568" s="146"/>
      <c r="D568" s="147" t="s">
        <v>166</v>
      </c>
      <c r="E568" s="148" t="s">
        <v>19</v>
      </c>
      <c r="F568" s="149" t="s">
        <v>818</v>
      </c>
      <c r="H568" s="150">
        <v>2.13</v>
      </c>
      <c r="I568" s="151"/>
      <c r="L568" s="146"/>
      <c r="M568" s="152"/>
      <c r="U568" s="331"/>
      <c r="V568" s="1" t="str">
        <f t="shared" si="7"/>
        <v/>
      </c>
      <c r="AT568" s="148" t="s">
        <v>166</v>
      </c>
      <c r="AU568" s="148" t="s">
        <v>88</v>
      </c>
      <c r="AV568" s="12" t="s">
        <v>88</v>
      </c>
      <c r="AW568" s="12" t="s">
        <v>36</v>
      </c>
      <c r="AX568" s="12" t="s">
        <v>75</v>
      </c>
      <c r="AY568" s="148" t="s">
        <v>154</v>
      </c>
    </row>
    <row r="569" spans="2:65" s="13" customFormat="1" ht="11.25" x14ac:dyDescent="0.2">
      <c r="B569" s="153"/>
      <c r="D569" s="147" t="s">
        <v>166</v>
      </c>
      <c r="E569" s="154" t="s">
        <v>19</v>
      </c>
      <c r="F569" s="155" t="s">
        <v>168</v>
      </c>
      <c r="H569" s="156">
        <v>2.13</v>
      </c>
      <c r="I569" s="157"/>
      <c r="L569" s="153"/>
      <c r="M569" s="158"/>
      <c r="U569" s="332"/>
      <c r="V569" s="1" t="str">
        <f t="shared" si="7"/>
        <v/>
      </c>
      <c r="AT569" s="154" t="s">
        <v>166</v>
      </c>
      <c r="AU569" s="154" t="s">
        <v>88</v>
      </c>
      <c r="AV569" s="13" t="s">
        <v>162</v>
      </c>
      <c r="AW569" s="13" t="s">
        <v>36</v>
      </c>
      <c r="AX569" s="13" t="s">
        <v>82</v>
      </c>
      <c r="AY569" s="154" t="s">
        <v>154</v>
      </c>
    </row>
    <row r="570" spans="2:65" s="1" customFormat="1" ht="16.5" customHeight="1" x14ac:dyDescent="0.2">
      <c r="B570" s="33"/>
      <c r="C570" s="171" t="s">
        <v>819</v>
      </c>
      <c r="D570" s="171" t="s">
        <v>648</v>
      </c>
      <c r="E570" s="172" t="s">
        <v>820</v>
      </c>
      <c r="F570" s="173" t="s">
        <v>821</v>
      </c>
      <c r="G570" s="174" t="s">
        <v>188</v>
      </c>
      <c r="H570" s="175">
        <v>2.343</v>
      </c>
      <c r="I570" s="176"/>
      <c r="J570" s="177">
        <f>ROUND(I570*H570,2)</f>
        <v>0</v>
      </c>
      <c r="K570" s="173" t="s">
        <v>19</v>
      </c>
      <c r="L570" s="178"/>
      <c r="M570" s="179" t="s">
        <v>19</v>
      </c>
      <c r="N570" s="180" t="s">
        <v>47</v>
      </c>
      <c r="P570" s="138">
        <f>O570*H570</f>
        <v>0</v>
      </c>
      <c r="Q570" s="138">
        <v>0</v>
      </c>
      <c r="R570" s="138">
        <f>Q570*H570</f>
        <v>0</v>
      </c>
      <c r="S570" s="138">
        <v>0</v>
      </c>
      <c r="T570" s="138">
        <f>S570*H570</f>
        <v>0</v>
      </c>
      <c r="U570" s="329" t="s">
        <v>19</v>
      </c>
      <c r="V570" s="1" t="str">
        <f t="shared" si="7"/>
        <v/>
      </c>
      <c r="AR570" s="140" t="s">
        <v>413</v>
      </c>
      <c r="AT570" s="140" t="s">
        <v>648</v>
      </c>
      <c r="AU570" s="140" t="s">
        <v>88</v>
      </c>
      <c r="AY570" s="18" t="s">
        <v>154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8" t="s">
        <v>88</v>
      </c>
      <c r="BK570" s="141">
        <f>ROUND(I570*H570,2)</f>
        <v>0</v>
      </c>
      <c r="BL570" s="18" t="s">
        <v>285</v>
      </c>
      <c r="BM570" s="140" t="s">
        <v>822</v>
      </c>
    </row>
    <row r="571" spans="2:65" s="12" customFormat="1" ht="11.25" x14ac:dyDescent="0.2">
      <c r="B571" s="146"/>
      <c r="D571" s="147" t="s">
        <v>166</v>
      </c>
      <c r="F571" s="149" t="s">
        <v>823</v>
      </c>
      <c r="H571" s="150">
        <v>2.343</v>
      </c>
      <c r="I571" s="151"/>
      <c r="L571" s="146"/>
      <c r="M571" s="152"/>
      <c r="U571" s="331"/>
      <c r="V571" s="1" t="str">
        <f t="shared" si="7"/>
        <v/>
      </c>
      <c r="AT571" s="148" t="s">
        <v>166</v>
      </c>
      <c r="AU571" s="148" t="s">
        <v>88</v>
      </c>
      <c r="AV571" s="12" t="s">
        <v>88</v>
      </c>
      <c r="AW571" s="12" t="s">
        <v>4</v>
      </c>
      <c r="AX571" s="12" t="s">
        <v>82</v>
      </c>
      <c r="AY571" s="148" t="s">
        <v>154</v>
      </c>
    </row>
    <row r="572" spans="2:65" s="1" customFormat="1" ht="16.5" customHeight="1" x14ac:dyDescent="0.2">
      <c r="B572" s="33"/>
      <c r="C572" s="129" t="s">
        <v>824</v>
      </c>
      <c r="D572" s="129" t="s">
        <v>157</v>
      </c>
      <c r="E572" s="130" t="s">
        <v>825</v>
      </c>
      <c r="F572" s="131" t="s">
        <v>826</v>
      </c>
      <c r="G572" s="132" t="s">
        <v>188</v>
      </c>
      <c r="H572" s="133">
        <v>1.92</v>
      </c>
      <c r="I572" s="134"/>
      <c r="J572" s="135">
        <f>ROUND(I572*H572,2)</f>
        <v>0</v>
      </c>
      <c r="K572" s="131" t="s">
        <v>161</v>
      </c>
      <c r="L572" s="33"/>
      <c r="M572" s="136" t="s">
        <v>19</v>
      </c>
      <c r="N572" s="137" t="s">
        <v>47</v>
      </c>
      <c r="P572" s="138">
        <f>O572*H572</f>
        <v>0</v>
      </c>
      <c r="Q572" s="138">
        <v>0</v>
      </c>
      <c r="R572" s="138">
        <f>Q572*H572</f>
        <v>0</v>
      </c>
      <c r="S572" s="138">
        <v>0</v>
      </c>
      <c r="T572" s="138">
        <f>S572*H572</f>
        <v>0</v>
      </c>
      <c r="U572" s="329" t="s">
        <v>19</v>
      </c>
      <c r="V572" s="1" t="str">
        <f t="shared" si="7"/>
        <v/>
      </c>
      <c r="AR572" s="140" t="s">
        <v>285</v>
      </c>
      <c r="AT572" s="140" t="s">
        <v>157</v>
      </c>
      <c r="AU572" s="140" t="s">
        <v>88</v>
      </c>
      <c r="AY572" s="18" t="s">
        <v>154</v>
      </c>
      <c r="BE572" s="141">
        <f>IF(N572="základní",J572,0)</f>
        <v>0</v>
      </c>
      <c r="BF572" s="141">
        <f>IF(N572="snížená",J572,0)</f>
        <v>0</v>
      </c>
      <c r="BG572" s="141">
        <f>IF(N572="zákl. přenesená",J572,0)</f>
        <v>0</v>
      </c>
      <c r="BH572" s="141">
        <f>IF(N572="sníž. přenesená",J572,0)</f>
        <v>0</v>
      </c>
      <c r="BI572" s="141">
        <f>IF(N572="nulová",J572,0)</f>
        <v>0</v>
      </c>
      <c r="BJ572" s="18" t="s">
        <v>88</v>
      </c>
      <c r="BK572" s="141">
        <f>ROUND(I572*H572,2)</f>
        <v>0</v>
      </c>
      <c r="BL572" s="18" t="s">
        <v>285</v>
      </c>
      <c r="BM572" s="140" t="s">
        <v>827</v>
      </c>
    </row>
    <row r="573" spans="2:65" s="1" customFormat="1" ht="11.25" x14ac:dyDescent="0.2">
      <c r="B573" s="33"/>
      <c r="D573" s="142" t="s">
        <v>164</v>
      </c>
      <c r="F573" s="143" t="s">
        <v>828</v>
      </c>
      <c r="I573" s="144"/>
      <c r="L573" s="33"/>
      <c r="M573" s="145"/>
      <c r="U573" s="330"/>
      <c r="V573" s="1" t="str">
        <f t="shared" si="7"/>
        <v/>
      </c>
      <c r="AT573" s="18" t="s">
        <v>164</v>
      </c>
      <c r="AU573" s="18" t="s">
        <v>88</v>
      </c>
    </row>
    <row r="574" spans="2:65" s="14" customFormat="1" ht="11.25" x14ac:dyDescent="0.2">
      <c r="B574" s="159"/>
      <c r="D574" s="147" t="s">
        <v>166</v>
      </c>
      <c r="E574" s="160" t="s">
        <v>19</v>
      </c>
      <c r="F574" s="161" t="s">
        <v>190</v>
      </c>
      <c r="H574" s="160" t="s">
        <v>19</v>
      </c>
      <c r="I574" s="162"/>
      <c r="L574" s="159"/>
      <c r="M574" s="163"/>
      <c r="U574" s="333"/>
      <c r="V574" s="1" t="str">
        <f t="shared" si="7"/>
        <v/>
      </c>
      <c r="AT574" s="160" t="s">
        <v>166</v>
      </c>
      <c r="AU574" s="160" t="s">
        <v>88</v>
      </c>
      <c r="AV574" s="14" t="s">
        <v>82</v>
      </c>
      <c r="AW574" s="14" t="s">
        <v>36</v>
      </c>
      <c r="AX574" s="14" t="s">
        <v>75</v>
      </c>
      <c r="AY574" s="160" t="s">
        <v>154</v>
      </c>
    </row>
    <row r="575" spans="2:65" s="12" customFormat="1" ht="11.25" x14ac:dyDescent="0.2">
      <c r="B575" s="146"/>
      <c r="D575" s="147" t="s">
        <v>166</v>
      </c>
      <c r="E575" s="148" t="s">
        <v>19</v>
      </c>
      <c r="F575" s="149" t="s">
        <v>829</v>
      </c>
      <c r="H575" s="150">
        <v>1.92</v>
      </c>
      <c r="I575" s="151"/>
      <c r="L575" s="146"/>
      <c r="M575" s="152"/>
      <c r="U575" s="331"/>
      <c r="V575" s="1" t="str">
        <f t="shared" si="7"/>
        <v/>
      </c>
      <c r="AT575" s="148" t="s">
        <v>166</v>
      </c>
      <c r="AU575" s="148" t="s">
        <v>88</v>
      </c>
      <c r="AV575" s="12" t="s">
        <v>88</v>
      </c>
      <c r="AW575" s="12" t="s">
        <v>36</v>
      </c>
      <c r="AX575" s="12" t="s">
        <v>75</v>
      </c>
      <c r="AY575" s="148" t="s">
        <v>154</v>
      </c>
    </row>
    <row r="576" spans="2:65" s="13" customFormat="1" ht="11.25" x14ac:dyDescent="0.2">
      <c r="B576" s="153"/>
      <c r="D576" s="147" t="s">
        <v>166</v>
      </c>
      <c r="E576" s="154" t="s">
        <v>19</v>
      </c>
      <c r="F576" s="155" t="s">
        <v>168</v>
      </c>
      <c r="H576" s="156">
        <v>1.92</v>
      </c>
      <c r="I576" s="157"/>
      <c r="L576" s="153"/>
      <c r="M576" s="158"/>
      <c r="U576" s="332"/>
      <c r="V576" s="1" t="str">
        <f t="shared" si="7"/>
        <v/>
      </c>
      <c r="AT576" s="154" t="s">
        <v>166</v>
      </c>
      <c r="AU576" s="154" t="s">
        <v>88</v>
      </c>
      <c r="AV576" s="13" t="s">
        <v>162</v>
      </c>
      <c r="AW576" s="13" t="s">
        <v>36</v>
      </c>
      <c r="AX576" s="13" t="s">
        <v>82</v>
      </c>
      <c r="AY576" s="154" t="s">
        <v>154</v>
      </c>
    </row>
    <row r="577" spans="2:65" s="1" customFormat="1" ht="16.5" customHeight="1" x14ac:dyDescent="0.2">
      <c r="B577" s="33"/>
      <c r="C577" s="171" t="s">
        <v>830</v>
      </c>
      <c r="D577" s="171" t="s">
        <v>648</v>
      </c>
      <c r="E577" s="172" t="s">
        <v>831</v>
      </c>
      <c r="F577" s="173" t="s">
        <v>832</v>
      </c>
      <c r="G577" s="174" t="s">
        <v>188</v>
      </c>
      <c r="H577" s="175">
        <v>2.1120000000000001</v>
      </c>
      <c r="I577" s="176"/>
      <c r="J577" s="177">
        <f>ROUND(I577*H577,2)</f>
        <v>0</v>
      </c>
      <c r="K577" s="173" t="s">
        <v>19</v>
      </c>
      <c r="L577" s="178"/>
      <c r="M577" s="179" t="s">
        <v>19</v>
      </c>
      <c r="N577" s="180" t="s">
        <v>47</v>
      </c>
      <c r="P577" s="138">
        <f>O577*H577</f>
        <v>0</v>
      </c>
      <c r="Q577" s="138">
        <v>0</v>
      </c>
      <c r="R577" s="138">
        <f>Q577*H577</f>
        <v>0</v>
      </c>
      <c r="S577" s="138">
        <v>0</v>
      </c>
      <c r="T577" s="138">
        <f>S577*H577</f>
        <v>0</v>
      </c>
      <c r="U577" s="329" t="s">
        <v>19</v>
      </c>
      <c r="V577" s="1" t="str">
        <f t="shared" si="7"/>
        <v/>
      </c>
      <c r="AR577" s="140" t="s">
        <v>413</v>
      </c>
      <c r="AT577" s="140" t="s">
        <v>648</v>
      </c>
      <c r="AU577" s="140" t="s">
        <v>88</v>
      </c>
      <c r="AY577" s="18" t="s">
        <v>154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88</v>
      </c>
      <c r="BK577" s="141">
        <f>ROUND(I577*H577,2)</f>
        <v>0</v>
      </c>
      <c r="BL577" s="18" t="s">
        <v>285</v>
      </c>
      <c r="BM577" s="140" t="s">
        <v>833</v>
      </c>
    </row>
    <row r="578" spans="2:65" s="12" customFormat="1" ht="11.25" x14ac:dyDescent="0.2">
      <c r="B578" s="146"/>
      <c r="D578" s="147" t="s">
        <v>166</v>
      </c>
      <c r="F578" s="149" t="s">
        <v>834</v>
      </c>
      <c r="H578" s="150">
        <v>2.1120000000000001</v>
      </c>
      <c r="I578" s="151"/>
      <c r="L578" s="146"/>
      <c r="M578" s="152"/>
      <c r="U578" s="331"/>
      <c r="V578" s="1" t="str">
        <f t="shared" si="7"/>
        <v/>
      </c>
      <c r="AT578" s="148" t="s">
        <v>166</v>
      </c>
      <c r="AU578" s="148" t="s">
        <v>88</v>
      </c>
      <c r="AV578" s="12" t="s">
        <v>88</v>
      </c>
      <c r="AW578" s="12" t="s">
        <v>4</v>
      </c>
      <c r="AX578" s="12" t="s">
        <v>82</v>
      </c>
      <c r="AY578" s="148" t="s">
        <v>154</v>
      </c>
    </row>
    <row r="579" spans="2:65" s="1" customFormat="1" ht="16.5" customHeight="1" x14ac:dyDescent="0.2">
      <c r="B579" s="33"/>
      <c r="C579" s="129" t="s">
        <v>835</v>
      </c>
      <c r="D579" s="129" t="s">
        <v>157</v>
      </c>
      <c r="E579" s="130" t="s">
        <v>836</v>
      </c>
      <c r="F579" s="131" t="s">
        <v>837</v>
      </c>
      <c r="G579" s="132" t="s">
        <v>171</v>
      </c>
      <c r="H579" s="133">
        <v>12.61</v>
      </c>
      <c r="I579" s="134"/>
      <c r="J579" s="135">
        <f>ROUND(I579*H579,2)</f>
        <v>0</v>
      </c>
      <c r="K579" s="131" t="s">
        <v>161</v>
      </c>
      <c r="L579" s="33"/>
      <c r="M579" s="136" t="s">
        <v>19</v>
      </c>
      <c r="N579" s="137" t="s">
        <v>47</v>
      </c>
      <c r="P579" s="138">
        <f>O579*H579</f>
        <v>0</v>
      </c>
      <c r="Q579" s="138">
        <v>1.5E-3</v>
      </c>
      <c r="R579" s="138">
        <f>Q579*H579</f>
        <v>1.8915000000000001E-2</v>
      </c>
      <c r="S579" s="138">
        <v>0</v>
      </c>
      <c r="T579" s="138">
        <f>S579*H579</f>
        <v>0</v>
      </c>
      <c r="U579" s="329" t="s">
        <v>19</v>
      </c>
      <c r="V579" s="1" t="str">
        <f t="shared" si="7"/>
        <v/>
      </c>
      <c r="AR579" s="140" t="s">
        <v>285</v>
      </c>
      <c r="AT579" s="140" t="s">
        <v>157</v>
      </c>
      <c r="AU579" s="140" t="s">
        <v>88</v>
      </c>
      <c r="AY579" s="18" t="s">
        <v>154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88</v>
      </c>
      <c r="BK579" s="141">
        <f>ROUND(I579*H579,2)</f>
        <v>0</v>
      </c>
      <c r="BL579" s="18" t="s">
        <v>285</v>
      </c>
      <c r="BM579" s="140" t="s">
        <v>838</v>
      </c>
    </row>
    <row r="580" spans="2:65" s="1" customFormat="1" ht="11.25" x14ac:dyDescent="0.2">
      <c r="B580" s="33"/>
      <c r="D580" s="142" t="s">
        <v>164</v>
      </c>
      <c r="F580" s="143" t="s">
        <v>839</v>
      </c>
      <c r="I580" s="144"/>
      <c r="L580" s="33"/>
      <c r="M580" s="145"/>
      <c r="U580" s="330"/>
      <c r="V580" s="1" t="str">
        <f t="shared" si="7"/>
        <v/>
      </c>
      <c r="AT580" s="18" t="s">
        <v>164</v>
      </c>
      <c r="AU580" s="18" t="s">
        <v>88</v>
      </c>
    </row>
    <row r="581" spans="2:65" s="14" customFormat="1" ht="11.25" x14ac:dyDescent="0.2">
      <c r="B581" s="159"/>
      <c r="D581" s="147" t="s">
        <v>166</v>
      </c>
      <c r="E581" s="160" t="s">
        <v>19</v>
      </c>
      <c r="F581" s="161" t="s">
        <v>278</v>
      </c>
      <c r="H581" s="160" t="s">
        <v>19</v>
      </c>
      <c r="I581" s="162"/>
      <c r="L581" s="159"/>
      <c r="M581" s="163"/>
      <c r="U581" s="333"/>
      <c r="V581" s="1" t="str">
        <f t="shared" si="7"/>
        <v/>
      </c>
      <c r="AT581" s="160" t="s">
        <v>166</v>
      </c>
      <c r="AU581" s="160" t="s">
        <v>88</v>
      </c>
      <c r="AV581" s="14" t="s">
        <v>82</v>
      </c>
      <c r="AW581" s="14" t="s">
        <v>36</v>
      </c>
      <c r="AX581" s="14" t="s">
        <v>75</v>
      </c>
      <c r="AY581" s="160" t="s">
        <v>154</v>
      </c>
    </row>
    <row r="582" spans="2:65" s="12" customFormat="1" ht="11.25" x14ac:dyDescent="0.2">
      <c r="B582" s="146"/>
      <c r="D582" s="147" t="s">
        <v>166</v>
      </c>
      <c r="E582" s="148" t="s">
        <v>19</v>
      </c>
      <c r="F582" s="149" t="s">
        <v>448</v>
      </c>
      <c r="H582" s="150">
        <v>2.12</v>
      </c>
      <c r="I582" s="151"/>
      <c r="L582" s="146"/>
      <c r="M582" s="152"/>
      <c r="U582" s="331"/>
      <c r="V582" s="1" t="str">
        <f t="shared" si="7"/>
        <v/>
      </c>
      <c r="AT582" s="148" t="s">
        <v>166</v>
      </c>
      <c r="AU582" s="148" t="s">
        <v>88</v>
      </c>
      <c r="AV582" s="12" t="s">
        <v>88</v>
      </c>
      <c r="AW582" s="12" t="s">
        <v>36</v>
      </c>
      <c r="AX582" s="12" t="s">
        <v>75</v>
      </c>
      <c r="AY582" s="148" t="s">
        <v>154</v>
      </c>
    </row>
    <row r="583" spans="2:65" s="12" customFormat="1" ht="11.25" x14ac:dyDescent="0.2">
      <c r="B583" s="146"/>
      <c r="D583" s="147" t="s">
        <v>166</v>
      </c>
      <c r="E583" s="148" t="s">
        <v>19</v>
      </c>
      <c r="F583" s="149" t="s">
        <v>450</v>
      </c>
      <c r="H583" s="150">
        <v>6.17</v>
      </c>
      <c r="I583" s="151"/>
      <c r="L583" s="146"/>
      <c r="M583" s="152"/>
      <c r="U583" s="331"/>
      <c r="V583" s="1" t="str">
        <f t="shared" si="7"/>
        <v/>
      </c>
      <c r="AT583" s="148" t="s">
        <v>166</v>
      </c>
      <c r="AU583" s="148" t="s">
        <v>88</v>
      </c>
      <c r="AV583" s="12" t="s">
        <v>88</v>
      </c>
      <c r="AW583" s="12" t="s">
        <v>36</v>
      </c>
      <c r="AX583" s="12" t="s">
        <v>75</v>
      </c>
      <c r="AY583" s="148" t="s">
        <v>154</v>
      </c>
    </row>
    <row r="584" spans="2:65" s="12" customFormat="1" ht="11.25" x14ac:dyDescent="0.2">
      <c r="B584" s="146"/>
      <c r="D584" s="147" t="s">
        <v>166</v>
      </c>
      <c r="E584" s="148" t="s">
        <v>19</v>
      </c>
      <c r="F584" s="149" t="s">
        <v>840</v>
      </c>
      <c r="H584" s="150">
        <v>4.32</v>
      </c>
      <c r="I584" s="151"/>
      <c r="L584" s="146"/>
      <c r="M584" s="152"/>
      <c r="U584" s="331"/>
      <c r="V584" s="1" t="str">
        <f t="shared" si="7"/>
        <v/>
      </c>
      <c r="AT584" s="148" t="s">
        <v>166</v>
      </c>
      <c r="AU584" s="148" t="s">
        <v>88</v>
      </c>
      <c r="AV584" s="12" t="s">
        <v>88</v>
      </c>
      <c r="AW584" s="12" t="s">
        <v>36</v>
      </c>
      <c r="AX584" s="12" t="s">
        <v>75</v>
      </c>
      <c r="AY584" s="148" t="s">
        <v>154</v>
      </c>
    </row>
    <row r="585" spans="2:65" s="13" customFormat="1" ht="11.25" x14ac:dyDescent="0.2">
      <c r="B585" s="153"/>
      <c r="D585" s="147" t="s">
        <v>166</v>
      </c>
      <c r="E585" s="154" t="s">
        <v>19</v>
      </c>
      <c r="F585" s="155" t="s">
        <v>168</v>
      </c>
      <c r="H585" s="156">
        <v>12.61</v>
      </c>
      <c r="I585" s="157"/>
      <c r="L585" s="153"/>
      <c r="M585" s="158"/>
      <c r="U585" s="332"/>
      <c r="V585" s="1" t="str">
        <f t="shared" si="7"/>
        <v/>
      </c>
      <c r="AT585" s="154" t="s">
        <v>166</v>
      </c>
      <c r="AU585" s="154" t="s">
        <v>88</v>
      </c>
      <c r="AV585" s="13" t="s">
        <v>162</v>
      </c>
      <c r="AW585" s="13" t="s">
        <v>36</v>
      </c>
      <c r="AX585" s="13" t="s">
        <v>82</v>
      </c>
      <c r="AY585" s="154" t="s">
        <v>154</v>
      </c>
    </row>
    <row r="586" spans="2:65" s="1" customFormat="1" ht="16.5" customHeight="1" x14ac:dyDescent="0.2">
      <c r="B586" s="33"/>
      <c r="C586" s="129" t="s">
        <v>841</v>
      </c>
      <c r="D586" s="129" t="s">
        <v>157</v>
      </c>
      <c r="E586" s="130" t="s">
        <v>842</v>
      </c>
      <c r="F586" s="131" t="s">
        <v>843</v>
      </c>
      <c r="G586" s="132" t="s">
        <v>310</v>
      </c>
      <c r="H586" s="133">
        <v>10</v>
      </c>
      <c r="I586" s="134"/>
      <c r="J586" s="135">
        <f>ROUND(I586*H586,2)</f>
        <v>0</v>
      </c>
      <c r="K586" s="131" t="s">
        <v>161</v>
      </c>
      <c r="L586" s="33"/>
      <c r="M586" s="136" t="s">
        <v>19</v>
      </c>
      <c r="N586" s="137" t="s">
        <v>47</v>
      </c>
      <c r="P586" s="138">
        <f>O586*H586</f>
        <v>0</v>
      </c>
      <c r="Q586" s="138">
        <v>2.1000000000000001E-4</v>
      </c>
      <c r="R586" s="138">
        <f>Q586*H586</f>
        <v>2.1000000000000003E-3</v>
      </c>
      <c r="S586" s="138">
        <v>0</v>
      </c>
      <c r="T586" s="138">
        <f>S586*H586</f>
        <v>0</v>
      </c>
      <c r="U586" s="329" t="s">
        <v>19</v>
      </c>
      <c r="V586" s="1" t="str">
        <f t="shared" si="7"/>
        <v/>
      </c>
      <c r="AR586" s="140" t="s">
        <v>285</v>
      </c>
      <c r="AT586" s="140" t="s">
        <v>157</v>
      </c>
      <c r="AU586" s="140" t="s">
        <v>88</v>
      </c>
      <c r="AY586" s="18" t="s">
        <v>154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8" t="s">
        <v>88</v>
      </c>
      <c r="BK586" s="141">
        <f>ROUND(I586*H586,2)</f>
        <v>0</v>
      </c>
      <c r="BL586" s="18" t="s">
        <v>285</v>
      </c>
      <c r="BM586" s="140" t="s">
        <v>844</v>
      </c>
    </row>
    <row r="587" spans="2:65" s="1" customFormat="1" ht="11.25" x14ac:dyDescent="0.2">
      <c r="B587" s="33"/>
      <c r="D587" s="142" t="s">
        <v>164</v>
      </c>
      <c r="F587" s="143" t="s">
        <v>845</v>
      </c>
      <c r="I587" s="144"/>
      <c r="L587" s="33"/>
      <c r="M587" s="145"/>
      <c r="U587" s="330"/>
      <c r="V587" s="1" t="str">
        <f t="shared" si="7"/>
        <v/>
      </c>
      <c r="AT587" s="18" t="s">
        <v>164</v>
      </c>
      <c r="AU587" s="18" t="s">
        <v>88</v>
      </c>
    </row>
    <row r="588" spans="2:65" s="14" customFormat="1" ht="11.25" x14ac:dyDescent="0.2">
      <c r="B588" s="159"/>
      <c r="D588" s="147" t="s">
        <v>166</v>
      </c>
      <c r="E588" s="160" t="s">
        <v>19</v>
      </c>
      <c r="F588" s="161" t="s">
        <v>846</v>
      </c>
      <c r="H588" s="160" t="s">
        <v>19</v>
      </c>
      <c r="I588" s="162"/>
      <c r="L588" s="159"/>
      <c r="M588" s="163"/>
      <c r="U588" s="333"/>
      <c r="V588" s="1" t="str">
        <f t="shared" si="7"/>
        <v/>
      </c>
      <c r="AT588" s="160" t="s">
        <v>166</v>
      </c>
      <c r="AU588" s="160" t="s">
        <v>88</v>
      </c>
      <c r="AV588" s="14" t="s">
        <v>82</v>
      </c>
      <c r="AW588" s="14" t="s">
        <v>36</v>
      </c>
      <c r="AX588" s="14" t="s">
        <v>75</v>
      </c>
      <c r="AY588" s="160" t="s">
        <v>154</v>
      </c>
    </row>
    <row r="589" spans="2:65" s="12" customFormat="1" ht="11.25" x14ac:dyDescent="0.2">
      <c r="B589" s="146"/>
      <c r="D589" s="147" t="s">
        <v>166</v>
      </c>
      <c r="E589" s="148" t="s">
        <v>19</v>
      </c>
      <c r="F589" s="149" t="s">
        <v>847</v>
      </c>
      <c r="H589" s="150">
        <v>4</v>
      </c>
      <c r="I589" s="151"/>
      <c r="L589" s="146"/>
      <c r="M589" s="152"/>
      <c r="U589" s="331"/>
      <c r="V589" s="1" t="str">
        <f t="shared" si="7"/>
        <v/>
      </c>
      <c r="AT589" s="148" t="s">
        <v>166</v>
      </c>
      <c r="AU589" s="148" t="s">
        <v>88</v>
      </c>
      <c r="AV589" s="12" t="s">
        <v>88</v>
      </c>
      <c r="AW589" s="12" t="s">
        <v>36</v>
      </c>
      <c r="AX589" s="12" t="s">
        <v>75</v>
      </c>
      <c r="AY589" s="148" t="s">
        <v>154</v>
      </c>
    </row>
    <row r="590" spans="2:65" s="12" customFormat="1" ht="11.25" x14ac:dyDescent="0.2">
      <c r="B590" s="146"/>
      <c r="D590" s="147" t="s">
        <v>166</v>
      </c>
      <c r="E590" s="148" t="s">
        <v>19</v>
      </c>
      <c r="F590" s="149" t="s">
        <v>848</v>
      </c>
      <c r="H590" s="150">
        <v>6</v>
      </c>
      <c r="I590" s="151"/>
      <c r="L590" s="146"/>
      <c r="M590" s="152"/>
      <c r="U590" s="331"/>
      <c r="V590" s="1" t="str">
        <f t="shared" si="7"/>
        <v/>
      </c>
      <c r="AT590" s="148" t="s">
        <v>166</v>
      </c>
      <c r="AU590" s="148" t="s">
        <v>88</v>
      </c>
      <c r="AV590" s="12" t="s">
        <v>88</v>
      </c>
      <c r="AW590" s="12" t="s">
        <v>36</v>
      </c>
      <c r="AX590" s="12" t="s">
        <v>75</v>
      </c>
      <c r="AY590" s="148" t="s">
        <v>154</v>
      </c>
    </row>
    <row r="591" spans="2:65" s="13" customFormat="1" ht="11.25" x14ac:dyDescent="0.2">
      <c r="B591" s="153"/>
      <c r="D591" s="147" t="s">
        <v>166</v>
      </c>
      <c r="E591" s="154" t="s">
        <v>19</v>
      </c>
      <c r="F591" s="155" t="s">
        <v>168</v>
      </c>
      <c r="H591" s="156">
        <v>10</v>
      </c>
      <c r="I591" s="157"/>
      <c r="L591" s="153"/>
      <c r="M591" s="158"/>
      <c r="U591" s="332"/>
      <c r="V591" s="1" t="str">
        <f t="shared" si="7"/>
        <v/>
      </c>
      <c r="AT591" s="154" t="s">
        <v>166</v>
      </c>
      <c r="AU591" s="154" t="s">
        <v>88</v>
      </c>
      <c r="AV591" s="13" t="s">
        <v>162</v>
      </c>
      <c r="AW591" s="13" t="s">
        <v>36</v>
      </c>
      <c r="AX591" s="13" t="s">
        <v>82</v>
      </c>
      <c r="AY591" s="154" t="s">
        <v>154</v>
      </c>
    </row>
    <row r="592" spans="2:65" s="1" customFormat="1" ht="16.5" customHeight="1" x14ac:dyDescent="0.2">
      <c r="B592" s="33"/>
      <c r="C592" s="129" t="s">
        <v>849</v>
      </c>
      <c r="D592" s="129" t="s">
        <v>157</v>
      </c>
      <c r="E592" s="130" t="s">
        <v>850</v>
      </c>
      <c r="F592" s="131" t="s">
        <v>851</v>
      </c>
      <c r="G592" s="132" t="s">
        <v>310</v>
      </c>
      <c r="H592" s="133">
        <v>2</v>
      </c>
      <c r="I592" s="134"/>
      <c r="J592" s="135">
        <f>ROUND(I592*H592,2)</f>
        <v>0</v>
      </c>
      <c r="K592" s="131" t="s">
        <v>161</v>
      </c>
      <c r="L592" s="33"/>
      <c r="M592" s="136" t="s">
        <v>19</v>
      </c>
      <c r="N592" s="137" t="s">
        <v>47</v>
      </c>
      <c r="P592" s="138">
        <f>O592*H592</f>
        <v>0</v>
      </c>
      <c r="Q592" s="138">
        <v>2.0000000000000001E-4</v>
      </c>
      <c r="R592" s="138">
        <f>Q592*H592</f>
        <v>4.0000000000000002E-4</v>
      </c>
      <c r="S592" s="138">
        <v>0</v>
      </c>
      <c r="T592" s="138">
        <f>S592*H592</f>
        <v>0</v>
      </c>
      <c r="U592" s="329" t="s">
        <v>19</v>
      </c>
      <c r="V592" s="1" t="str">
        <f t="shared" si="7"/>
        <v/>
      </c>
      <c r="AR592" s="140" t="s">
        <v>285</v>
      </c>
      <c r="AT592" s="140" t="s">
        <v>157</v>
      </c>
      <c r="AU592" s="140" t="s">
        <v>88</v>
      </c>
      <c r="AY592" s="18" t="s">
        <v>154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8" t="s">
        <v>88</v>
      </c>
      <c r="BK592" s="141">
        <f>ROUND(I592*H592,2)</f>
        <v>0</v>
      </c>
      <c r="BL592" s="18" t="s">
        <v>285</v>
      </c>
      <c r="BM592" s="140" t="s">
        <v>852</v>
      </c>
    </row>
    <row r="593" spans="2:65" s="1" customFormat="1" ht="11.25" x14ac:dyDescent="0.2">
      <c r="B593" s="33"/>
      <c r="D593" s="142" t="s">
        <v>164</v>
      </c>
      <c r="F593" s="143" t="s">
        <v>853</v>
      </c>
      <c r="I593" s="144"/>
      <c r="L593" s="33"/>
      <c r="M593" s="145"/>
      <c r="U593" s="330"/>
      <c r="V593" s="1" t="str">
        <f t="shared" si="7"/>
        <v/>
      </c>
      <c r="AT593" s="18" t="s">
        <v>164</v>
      </c>
      <c r="AU593" s="18" t="s">
        <v>88</v>
      </c>
    </row>
    <row r="594" spans="2:65" s="14" customFormat="1" ht="11.25" x14ac:dyDescent="0.2">
      <c r="B594" s="159"/>
      <c r="D594" s="147" t="s">
        <v>166</v>
      </c>
      <c r="E594" s="160" t="s">
        <v>19</v>
      </c>
      <c r="F594" s="161" t="s">
        <v>846</v>
      </c>
      <c r="H594" s="160" t="s">
        <v>19</v>
      </c>
      <c r="I594" s="162"/>
      <c r="L594" s="159"/>
      <c r="M594" s="163"/>
      <c r="U594" s="333"/>
      <c r="V594" s="1" t="str">
        <f t="shared" si="7"/>
        <v/>
      </c>
      <c r="AT594" s="160" t="s">
        <v>166</v>
      </c>
      <c r="AU594" s="160" t="s">
        <v>88</v>
      </c>
      <c r="AV594" s="14" t="s">
        <v>82</v>
      </c>
      <c r="AW594" s="14" t="s">
        <v>36</v>
      </c>
      <c r="AX594" s="14" t="s">
        <v>75</v>
      </c>
      <c r="AY594" s="160" t="s">
        <v>154</v>
      </c>
    </row>
    <row r="595" spans="2:65" s="12" customFormat="1" ht="11.25" x14ac:dyDescent="0.2">
      <c r="B595" s="146"/>
      <c r="D595" s="147" t="s">
        <v>166</v>
      </c>
      <c r="E595" s="148" t="s">
        <v>19</v>
      </c>
      <c r="F595" s="149" t="s">
        <v>854</v>
      </c>
      <c r="H595" s="150">
        <v>2</v>
      </c>
      <c r="I595" s="151"/>
      <c r="L595" s="146"/>
      <c r="M595" s="152"/>
      <c r="U595" s="331"/>
      <c r="V595" s="1" t="str">
        <f t="shared" si="7"/>
        <v/>
      </c>
      <c r="AT595" s="148" t="s">
        <v>166</v>
      </c>
      <c r="AU595" s="148" t="s">
        <v>88</v>
      </c>
      <c r="AV595" s="12" t="s">
        <v>88</v>
      </c>
      <c r="AW595" s="12" t="s">
        <v>36</v>
      </c>
      <c r="AX595" s="12" t="s">
        <v>75</v>
      </c>
      <c r="AY595" s="148" t="s">
        <v>154</v>
      </c>
    </row>
    <row r="596" spans="2:65" s="13" customFormat="1" ht="11.25" x14ac:dyDescent="0.2">
      <c r="B596" s="153"/>
      <c r="D596" s="147" t="s">
        <v>166</v>
      </c>
      <c r="E596" s="154" t="s">
        <v>19</v>
      </c>
      <c r="F596" s="155" t="s">
        <v>168</v>
      </c>
      <c r="H596" s="156">
        <v>2</v>
      </c>
      <c r="I596" s="157"/>
      <c r="L596" s="153"/>
      <c r="M596" s="158"/>
      <c r="U596" s="332"/>
      <c r="V596" s="1" t="str">
        <f t="shared" si="7"/>
        <v/>
      </c>
      <c r="AT596" s="154" t="s">
        <v>166</v>
      </c>
      <c r="AU596" s="154" t="s">
        <v>88</v>
      </c>
      <c r="AV596" s="13" t="s">
        <v>162</v>
      </c>
      <c r="AW596" s="13" t="s">
        <v>36</v>
      </c>
      <c r="AX596" s="13" t="s">
        <v>82</v>
      </c>
      <c r="AY596" s="154" t="s">
        <v>154</v>
      </c>
    </row>
    <row r="597" spans="2:65" s="1" customFormat="1" ht="16.5" customHeight="1" x14ac:dyDescent="0.2">
      <c r="B597" s="33"/>
      <c r="C597" s="129" t="s">
        <v>855</v>
      </c>
      <c r="D597" s="129" t="s">
        <v>157</v>
      </c>
      <c r="E597" s="130" t="s">
        <v>856</v>
      </c>
      <c r="F597" s="131" t="s">
        <v>857</v>
      </c>
      <c r="G597" s="132" t="s">
        <v>188</v>
      </c>
      <c r="H597" s="133">
        <v>14.4</v>
      </c>
      <c r="I597" s="134"/>
      <c r="J597" s="135">
        <f>ROUND(I597*H597,2)</f>
        <v>0</v>
      </c>
      <c r="K597" s="131" t="s">
        <v>161</v>
      </c>
      <c r="L597" s="33"/>
      <c r="M597" s="136" t="s">
        <v>19</v>
      </c>
      <c r="N597" s="137" t="s">
        <v>47</v>
      </c>
      <c r="P597" s="138">
        <f>O597*H597</f>
        <v>0</v>
      </c>
      <c r="Q597" s="138">
        <v>1.42E-3</v>
      </c>
      <c r="R597" s="138">
        <f>Q597*H597</f>
        <v>2.0448000000000001E-2</v>
      </c>
      <c r="S597" s="138">
        <v>0</v>
      </c>
      <c r="T597" s="138">
        <f>S597*H597</f>
        <v>0</v>
      </c>
      <c r="U597" s="329" t="s">
        <v>19</v>
      </c>
      <c r="V597" s="1" t="str">
        <f t="shared" si="7"/>
        <v/>
      </c>
      <c r="AR597" s="140" t="s">
        <v>285</v>
      </c>
      <c r="AT597" s="140" t="s">
        <v>157</v>
      </c>
      <c r="AU597" s="140" t="s">
        <v>88</v>
      </c>
      <c r="AY597" s="18" t="s">
        <v>154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8" t="s">
        <v>88</v>
      </c>
      <c r="BK597" s="141">
        <f>ROUND(I597*H597,2)</f>
        <v>0</v>
      </c>
      <c r="BL597" s="18" t="s">
        <v>285</v>
      </c>
      <c r="BM597" s="140" t="s">
        <v>858</v>
      </c>
    </row>
    <row r="598" spans="2:65" s="1" customFormat="1" ht="11.25" x14ac:dyDescent="0.2">
      <c r="B598" s="33"/>
      <c r="D598" s="142" t="s">
        <v>164</v>
      </c>
      <c r="F598" s="143" t="s">
        <v>859</v>
      </c>
      <c r="I598" s="144"/>
      <c r="L598" s="33"/>
      <c r="M598" s="145"/>
      <c r="U598" s="330"/>
      <c r="V598" s="1" t="str">
        <f t="shared" si="7"/>
        <v/>
      </c>
      <c r="AT598" s="18" t="s">
        <v>164</v>
      </c>
      <c r="AU598" s="18" t="s">
        <v>88</v>
      </c>
    </row>
    <row r="599" spans="2:65" s="14" customFormat="1" ht="11.25" x14ac:dyDescent="0.2">
      <c r="B599" s="159"/>
      <c r="D599" s="147" t="s">
        <v>166</v>
      </c>
      <c r="E599" s="160" t="s">
        <v>19</v>
      </c>
      <c r="F599" s="161" t="s">
        <v>846</v>
      </c>
      <c r="H599" s="160" t="s">
        <v>19</v>
      </c>
      <c r="I599" s="162"/>
      <c r="L599" s="159"/>
      <c r="M599" s="163"/>
      <c r="U599" s="333"/>
      <c r="V599" s="1" t="str">
        <f t="shared" si="7"/>
        <v/>
      </c>
      <c r="AT599" s="160" t="s">
        <v>166</v>
      </c>
      <c r="AU599" s="160" t="s">
        <v>88</v>
      </c>
      <c r="AV599" s="14" t="s">
        <v>82</v>
      </c>
      <c r="AW599" s="14" t="s">
        <v>36</v>
      </c>
      <c r="AX599" s="14" t="s">
        <v>75</v>
      </c>
      <c r="AY599" s="160" t="s">
        <v>154</v>
      </c>
    </row>
    <row r="600" spans="2:65" s="12" customFormat="1" ht="11.25" x14ac:dyDescent="0.2">
      <c r="B600" s="146"/>
      <c r="D600" s="147" t="s">
        <v>166</v>
      </c>
      <c r="E600" s="148" t="s">
        <v>19</v>
      </c>
      <c r="F600" s="149" t="s">
        <v>860</v>
      </c>
      <c r="H600" s="150">
        <v>5.4</v>
      </c>
      <c r="I600" s="151"/>
      <c r="L600" s="146"/>
      <c r="M600" s="152"/>
      <c r="U600" s="331"/>
      <c r="V600" s="1" t="str">
        <f t="shared" si="7"/>
        <v/>
      </c>
      <c r="AT600" s="148" t="s">
        <v>166</v>
      </c>
      <c r="AU600" s="148" t="s">
        <v>88</v>
      </c>
      <c r="AV600" s="12" t="s">
        <v>88</v>
      </c>
      <c r="AW600" s="12" t="s">
        <v>36</v>
      </c>
      <c r="AX600" s="12" t="s">
        <v>75</v>
      </c>
      <c r="AY600" s="148" t="s">
        <v>154</v>
      </c>
    </row>
    <row r="601" spans="2:65" s="12" customFormat="1" ht="11.25" x14ac:dyDescent="0.2">
      <c r="B601" s="146"/>
      <c r="D601" s="147" t="s">
        <v>166</v>
      </c>
      <c r="E601" s="148" t="s">
        <v>19</v>
      </c>
      <c r="F601" s="149" t="s">
        <v>861</v>
      </c>
      <c r="H601" s="150">
        <v>9</v>
      </c>
      <c r="I601" s="151"/>
      <c r="L601" s="146"/>
      <c r="M601" s="152"/>
      <c r="U601" s="331"/>
      <c r="V601" s="1" t="str">
        <f t="shared" si="7"/>
        <v/>
      </c>
      <c r="AT601" s="148" t="s">
        <v>166</v>
      </c>
      <c r="AU601" s="148" t="s">
        <v>88</v>
      </c>
      <c r="AV601" s="12" t="s">
        <v>88</v>
      </c>
      <c r="AW601" s="12" t="s">
        <v>36</v>
      </c>
      <c r="AX601" s="12" t="s">
        <v>75</v>
      </c>
      <c r="AY601" s="148" t="s">
        <v>154</v>
      </c>
    </row>
    <row r="602" spans="2:65" s="13" customFormat="1" ht="11.25" x14ac:dyDescent="0.2">
      <c r="B602" s="153"/>
      <c r="D602" s="147" t="s">
        <v>166</v>
      </c>
      <c r="E602" s="154" t="s">
        <v>19</v>
      </c>
      <c r="F602" s="155" t="s">
        <v>168</v>
      </c>
      <c r="H602" s="156">
        <v>14.4</v>
      </c>
      <c r="I602" s="157"/>
      <c r="L602" s="153"/>
      <c r="M602" s="158"/>
      <c r="U602" s="332"/>
      <c r="V602" s="1" t="str">
        <f t="shared" si="7"/>
        <v/>
      </c>
      <c r="AT602" s="154" t="s">
        <v>166</v>
      </c>
      <c r="AU602" s="154" t="s">
        <v>88</v>
      </c>
      <c r="AV602" s="13" t="s">
        <v>162</v>
      </c>
      <c r="AW602" s="13" t="s">
        <v>36</v>
      </c>
      <c r="AX602" s="13" t="s">
        <v>82</v>
      </c>
      <c r="AY602" s="154" t="s">
        <v>154</v>
      </c>
    </row>
    <row r="603" spans="2:65" s="1" customFormat="1" ht="16.5" customHeight="1" x14ac:dyDescent="0.2">
      <c r="B603" s="33"/>
      <c r="C603" s="129" t="s">
        <v>862</v>
      </c>
      <c r="D603" s="129" t="s">
        <v>157</v>
      </c>
      <c r="E603" s="130" t="s">
        <v>863</v>
      </c>
      <c r="F603" s="131" t="s">
        <v>864</v>
      </c>
      <c r="G603" s="132" t="s">
        <v>188</v>
      </c>
      <c r="H603" s="133">
        <v>17.5</v>
      </c>
      <c r="I603" s="134"/>
      <c r="J603" s="135">
        <f>ROUND(I603*H603,2)</f>
        <v>0</v>
      </c>
      <c r="K603" s="131" t="s">
        <v>161</v>
      </c>
      <c r="L603" s="33"/>
      <c r="M603" s="136" t="s">
        <v>19</v>
      </c>
      <c r="N603" s="137" t="s">
        <v>47</v>
      </c>
      <c r="P603" s="138">
        <f>O603*H603</f>
        <v>0</v>
      </c>
      <c r="Q603" s="138">
        <v>9.0000000000000006E-5</v>
      </c>
      <c r="R603" s="138">
        <f>Q603*H603</f>
        <v>1.575E-3</v>
      </c>
      <c r="S603" s="138">
        <v>0</v>
      </c>
      <c r="T603" s="138">
        <f>S603*H603</f>
        <v>0</v>
      </c>
      <c r="U603" s="329" t="s">
        <v>19</v>
      </c>
      <c r="V603" s="1" t="str">
        <f t="shared" si="7"/>
        <v/>
      </c>
      <c r="AR603" s="140" t="s">
        <v>285</v>
      </c>
      <c r="AT603" s="140" t="s">
        <v>157</v>
      </c>
      <c r="AU603" s="140" t="s">
        <v>88</v>
      </c>
      <c r="AY603" s="18" t="s">
        <v>154</v>
      </c>
      <c r="BE603" s="141">
        <f>IF(N603="základní",J603,0)</f>
        <v>0</v>
      </c>
      <c r="BF603" s="141">
        <f>IF(N603="snížená",J603,0)</f>
        <v>0</v>
      </c>
      <c r="BG603" s="141">
        <f>IF(N603="zákl. přenesená",J603,0)</f>
        <v>0</v>
      </c>
      <c r="BH603" s="141">
        <f>IF(N603="sníž. přenesená",J603,0)</f>
        <v>0</v>
      </c>
      <c r="BI603" s="141">
        <f>IF(N603="nulová",J603,0)</f>
        <v>0</v>
      </c>
      <c r="BJ603" s="18" t="s">
        <v>88</v>
      </c>
      <c r="BK603" s="141">
        <f>ROUND(I603*H603,2)</f>
        <v>0</v>
      </c>
      <c r="BL603" s="18" t="s">
        <v>285</v>
      </c>
      <c r="BM603" s="140" t="s">
        <v>865</v>
      </c>
    </row>
    <row r="604" spans="2:65" s="1" customFormat="1" ht="11.25" x14ac:dyDescent="0.2">
      <c r="B604" s="33"/>
      <c r="D604" s="142" t="s">
        <v>164</v>
      </c>
      <c r="F604" s="143" t="s">
        <v>866</v>
      </c>
      <c r="I604" s="144"/>
      <c r="L604" s="33"/>
      <c r="M604" s="145"/>
      <c r="U604" s="330"/>
      <c r="V604" s="1" t="str">
        <f t="shared" si="7"/>
        <v/>
      </c>
      <c r="AT604" s="18" t="s">
        <v>164</v>
      </c>
      <c r="AU604" s="18" t="s">
        <v>88</v>
      </c>
    </row>
    <row r="605" spans="2:65" s="14" customFormat="1" ht="11.25" x14ac:dyDescent="0.2">
      <c r="B605" s="159"/>
      <c r="D605" s="147" t="s">
        <v>166</v>
      </c>
      <c r="E605" s="160" t="s">
        <v>19</v>
      </c>
      <c r="F605" s="161" t="s">
        <v>867</v>
      </c>
      <c r="H605" s="160" t="s">
        <v>19</v>
      </c>
      <c r="I605" s="162"/>
      <c r="L605" s="159"/>
      <c r="M605" s="163"/>
      <c r="U605" s="333"/>
      <c r="V605" s="1" t="str">
        <f t="shared" si="7"/>
        <v/>
      </c>
      <c r="AT605" s="160" t="s">
        <v>166</v>
      </c>
      <c r="AU605" s="160" t="s">
        <v>88</v>
      </c>
      <c r="AV605" s="14" t="s">
        <v>82</v>
      </c>
      <c r="AW605" s="14" t="s">
        <v>36</v>
      </c>
      <c r="AX605" s="14" t="s">
        <v>75</v>
      </c>
      <c r="AY605" s="160" t="s">
        <v>154</v>
      </c>
    </row>
    <row r="606" spans="2:65" s="12" customFormat="1" ht="11.25" x14ac:dyDescent="0.2">
      <c r="B606" s="146"/>
      <c r="D606" s="147" t="s">
        <v>166</v>
      </c>
      <c r="E606" s="148" t="s">
        <v>19</v>
      </c>
      <c r="F606" s="149" t="s">
        <v>806</v>
      </c>
      <c r="H606" s="150">
        <v>4.8</v>
      </c>
      <c r="I606" s="151"/>
      <c r="L606" s="146"/>
      <c r="M606" s="152"/>
      <c r="U606" s="331"/>
      <c r="V606" s="1" t="str">
        <f t="shared" si="7"/>
        <v/>
      </c>
      <c r="AT606" s="148" t="s">
        <v>166</v>
      </c>
      <c r="AU606" s="148" t="s">
        <v>88</v>
      </c>
      <c r="AV606" s="12" t="s">
        <v>88</v>
      </c>
      <c r="AW606" s="12" t="s">
        <v>36</v>
      </c>
      <c r="AX606" s="12" t="s">
        <v>75</v>
      </c>
      <c r="AY606" s="148" t="s">
        <v>154</v>
      </c>
    </row>
    <row r="607" spans="2:65" s="12" customFormat="1" ht="11.25" x14ac:dyDescent="0.2">
      <c r="B607" s="146"/>
      <c r="D607" s="147" t="s">
        <v>166</v>
      </c>
      <c r="E607" s="148" t="s">
        <v>19</v>
      </c>
      <c r="F607" s="149" t="s">
        <v>807</v>
      </c>
      <c r="H607" s="150">
        <v>12.7</v>
      </c>
      <c r="I607" s="151"/>
      <c r="L607" s="146"/>
      <c r="M607" s="152"/>
      <c r="U607" s="331"/>
      <c r="V607" s="1" t="str">
        <f t="shared" si="7"/>
        <v/>
      </c>
      <c r="AT607" s="148" t="s">
        <v>166</v>
      </c>
      <c r="AU607" s="148" t="s">
        <v>88</v>
      </c>
      <c r="AV607" s="12" t="s">
        <v>88</v>
      </c>
      <c r="AW607" s="12" t="s">
        <v>36</v>
      </c>
      <c r="AX607" s="12" t="s">
        <v>75</v>
      </c>
      <c r="AY607" s="148" t="s">
        <v>154</v>
      </c>
    </row>
    <row r="608" spans="2:65" s="13" customFormat="1" ht="11.25" x14ac:dyDescent="0.2">
      <c r="B608" s="153"/>
      <c r="D608" s="147" t="s">
        <v>166</v>
      </c>
      <c r="E608" s="154" t="s">
        <v>19</v>
      </c>
      <c r="F608" s="155" t="s">
        <v>168</v>
      </c>
      <c r="H608" s="156">
        <v>17.5</v>
      </c>
      <c r="I608" s="157"/>
      <c r="L608" s="153"/>
      <c r="M608" s="158"/>
      <c r="U608" s="332"/>
      <c r="V608" s="1" t="str">
        <f t="shared" si="7"/>
        <v/>
      </c>
      <c r="AT608" s="154" t="s">
        <v>166</v>
      </c>
      <c r="AU608" s="154" t="s">
        <v>88</v>
      </c>
      <c r="AV608" s="13" t="s">
        <v>162</v>
      </c>
      <c r="AW608" s="13" t="s">
        <v>36</v>
      </c>
      <c r="AX608" s="13" t="s">
        <v>82</v>
      </c>
      <c r="AY608" s="154" t="s">
        <v>154</v>
      </c>
    </row>
    <row r="609" spans="2:65" s="1" customFormat="1" ht="24.2" customHeight="1" x14ac:dyDescent="0.2">
      <c r="B609" s="33"/>
      <c r="C609" s="129" t="s">
        <v>868</v>
      </c>
      <c r="D609" s="129" t="s">
        <v>157</v>
      </c>
      <c r="E609" s="130" t="s">
        <v>869</v>
      </c>
      <c r="F609" s="131" t="s">
        <v>870</v>
      </c>
      <c r="G609" s="132" t="s">
        <v>672</v>
      </c>
      <c r="H609" s="181"/>
      <c r="I609" s="134"/>
      <c r="J609" s="135">
        <f>ROUND(I609*H609,2)</f>
        <v>0</v>
      </c>
      <c r="K609" s="131" t="s">
        <v>161</v>
      </c>
      <c r="L609" s="33"/>
      <c r="M609" s="136" t="s">
        <v>19</v>
      </c>
      <c r="N609" s="137" t="s">
        <v>47</v>
      </c>
      <c r="P609" s="138">
        <f>O609*H609</f>
        <v>0</v>
      </c>
      <c r="Q609" s="138">
        <v>0</v>
      </c>
      <c r="R609" s="138">
        <f>Q609*H609</f>
        <v>0</v>
      </c>
      <c r="S609" s="138">
        <v>0</v>
      </c>
      <c r="T609" s="138">
        <f>S609*H609</f>
        <v>0</v>
      </c>
      <c r="U609" s="329" t="s">
        <v>19</v>
      </c>
      <c r="V609" s="1" t="str">
        <f t="shared" si="7"/>
        <v/>
      </c>
      <c r="AR609" s="140" t="s">
        <v>285</v>
      </c>
      <c r="AT609" s="140" t="s">
        <v>157</v>
      </c>
      <c r="AU609" s="140" t="s">
        <v>88</v>
      </c>
      <c r="AY609" s="18" t="s">
        <v>154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8" t="s">
        <v>88</v>
      </c>
      <c r="BK609" s="141">
        <f>ROUND(I609*H609,2)</f>
        <v>0</v>
      </c>
      <c r="BL609" s="18" t="s">
        <v>285</v>
      </c>
      <c r="BM609" s="140" t="s">
        <v>871</v>
      </c>
    </row>
    <row r="610" spans="2:65" s="1" customFormat="1" ht="11.25" x14ac:dyDescent="0.2">
      <c r="B610" s="33"/>
      <c r="D610" s="142" t="s">
        <v>164</v>
      </c>
      <c r="F610" s="143" t="s">
        <v>872</v>
      </c>
      <c r="I610" s="144"/>
      <c r="L610" s="33"/>
      <c r="M610" s="145"/>
      <c r="U610" s="330"/>
      <c r="V610" s="1" t="str">
        <f t="shared" si="7"/>
        <v/>
      </c>
      <c r="AT610" s="18" t="s">
        <v>164</v>
      </c>
      <c r="AU610" s="18" t="s">
        <v>88</v>
      </c>
    </row>
    <row r="611" spans="2:65" s="11" customFormat="1" ht="22.9" customHeight="1" x14ac:dyDescent="0.2">
      <c r="B611" s="117"/>
      <c r="D611" s="118" t="s">
        <v>74</v>
      </c>
      <c r="E611" s="127" t="s">
        <v>873</v>
      </c>
      <c r="F611" s="127" t="s">
        <v>874</v>
      </c>
      <c r="I611" s="120"/>
      <c r="J611" s="128">
        <f>BK611</f>
        <v>0</v>
      </c>
      <c r="L611" s="117"/>
      <c r="M611" s="122"/>
      <c r="P611" s="123">
        <f>SUM(P612:P663)</f>
        <v>0</v>
      </c>
      <c r="R611" s="123">
        <f>SUM(R612:R663)</f>
        <v>0.12098778</v>
      </c>
      <c r="T611" s="123">
        <f>SUM(T612:T663)</f>
        <v>0</v>
      </c>
      <c r="U611" s="328"/>
      <c r="V611" s="1" t="str">
        <f t="shared" si="7"/>
        <v/>
      </c>
      <c r="AR611" s="118" t="s">
        <v>88</v>
      </c>
      <c r="AT611" s="125" t="s">
        <v>74</v>
      </c>
      <c r="AU611" s="125" t="s">
        <v>82</v>
      </c>
      <c r="AY611" s="118" t="s">
        <v>154</v>
      </c>
      <c r="BK611" s="126">
        <f>SUM(BK612:BK663)</f>
        <v>0</v>
      </c>
    </row>
    <row r="612" spans="2:65" s="1" customFormat="1" ht="24.2" customHeight="1" x14ac:dyDescent="0.2">
      <c r="B612" s="33"/>
      <c r="C612" s="129" t="s">
        <v>875</v>
      </c>
      <c r="D612" s="129" t="s">
        <v>157</v>
      </c>
      <c r="E612" s="130" t="s">
        <v>876</v>
      </c>
      <c r="F612" s="131" t="s">
        <v>877</v>
      </c>
      <c r="G612" s="132" t="s">
        <v>171</v>
      </c>
      <c r="H612" s="133">
        <v>11.3</v>
      </c>
      <c r="I612" s="134"/>
      <c r="J612" s="135">
        <f>ROUND(I612*H612,2)</f>
        <v>0</v>
      </c>
      <c r="K612" s="131" t="s">
        <v>878</v>
      </c>
      <c r="L612" s="33"/>
      <c r="M612" s="136" t="s">
        <v>19</v>
      </c>
      <c r="N612" s="137" t="s">
        <v>47</v>
      </c>
      <c r="P612" s="138">
        <f>O612*H612</f>
        <v>0</v>
      </c>
      <c r="Q612" s="138">
        <v>1.47E-3</v>
      </c>
      <c r="R612" s="138">
        <f>Q612*H612</f>
        <v>1.6611000000000001E-2</v>
      </c>
      <c r="S612" s="138">
        <v>0</v>
      </c>
      <c r="T612" s="138">
        <f>S612*H612</f>
        <v>0</v>
      </c>
      <c r="U612" s="329" t="s">
        <v>19</v>
      </c>
      <c r="V612" s="1" t="str">
        <f t="shared" si="7"/>
        <v/>
      </c>
      <c r="AR612" s="140" t="s">
        <v>285</v>
      </c>
      <c r="AT612" s="140" t="s">
        <v>157</v>
      </c>
      <c r="AU612" s="140" t="s">
        <v>88</v>
      </c>
      <c r="AY612" s="18" t="s">
        <v>154</v>
      </c>
      <c r="BE612" s="141">
        <f>IF(N612="základní",J612,0)</f>
        <v>0</v>
      </c>
      <c r="BF612" s="141">
        <f>IF(N612="snížená",J612,0)</f>
        <v>0</v>
      </c>
      <c r="BG612" s="141">
        <f>IF(N612="zákl. přenesená",J612,0)</f>
        <v>0</v>
      </c>
      <c r="BH612" s="141">
        <f>IF(N612="sníž. přenesená",J612,0)</f>
        <v>0</v>
      </c>
      <c r="BI612" s="141">
        <f>IF(N612="nulová",J612,0)</f>
        <v>0</v>
      </c>
      <c r="BJ612" s="18" t="s">
        <v>88</v>
      </c>
      <c r="BK612" s="141">
        <f>ROUND(I612*H612,2)</f>
        <v>0</v>
      </c>
      <c r="BL612" s="18" t="s">
        <v>285</v>
      </c>
      <c r="BM612" s="140" t="s">
        <v>879</v>
      </c>
    </row>
    <row r="613" spans="2:65" s="1" customFormat="1" ht="11.25" x14ac:dyDescent="0.2">
      <c r="B613" s="33"/>
      <c r="D613" s="142" t="s">
        <v>164</v>
      </c>
      <c r="F613" s="143" t="s">
        <v>880</v>
      </c>
      <c r="I613" s="144"/>
      <c r="L613" s="33"/>
      <c r="M613" s="145"/>
      <c r="U613" s="330"/>
      <c r="V613" s="1" t="str">
        <f t="shared" si="7"/>
        <v/>
      </c>
      <c r="AT613" s="18" t="s">
        <v>164</v>
      </c>
      <c r="AU613" s="18" t="s">
        <v>88</v>
      </c>
    </row>
    <row r="614" spans="2:65" s="14" customFormat="1" ht="11.25" x14ac:dyDescent="0.2">
      <c r="B614" s="159"/>
      <c r="D614" s="147" t="s">
        <v>166</v>
      </c>
      <c r="E614" s="160" t="s">
        <v>19</v>
      </c>
      <c r="F614" s="161" t="s">
        <v>846</v>
      </c>
      <c r="H614" s="160" t="s">
        <v>19</v>
      </c>
      <c r="I614" s="162"/>
      <c r="L614" s="159"/>
      <c r="M614" s="163"/>
      <c r="U614" s="333"/>
      <c r="V614" s="1" t="str">
        <f t="shared" si="7"/>
        <v/>
      </c>
      <c r="AT614" s="160" t="s">
        <v>166</v>
      </c>
      <c r="AU614" s="160" t="s">
        <v>88</v>
      </c>
      <c r="AV614" s="14" t="s">
        <v>82</v>
      </c>
      <c r="AW614" s="14" t="s">
        <v>36</v>
      </c>
      <c r="AX614" s="14" t="s">
        <v>75</v>
      </c>
      <c r="AY614" s="160" t="s">
        <v>154</v>
      </c>
    </row>
    <row r="615" spans="2:65" s="12" customFormat="1" ht="11.25" x14ac:dyDescent="0.2">
      <c r="B615" s="146"/>
      <c r="D615" s="147" t="s">
        <v>166</v>
      </c>
      <c r="E615" s="148" t="s">
        <v>19</v>
      </c>
      <c r="F615" s="149" t="s">
        <v>447</v>
      </c>
      <c r="H615" s="150">
        <v>11.3</v>
      </c>
      <c r="I615" s="151"/>
      <c r="L615" s="146"/>
      <c r="M615" s="152"/>
      <c r="U615" s="331"/>
      <c r="V615" s="1" t="str">
        <f t="shared" si="7"/>
        <v/>
      </c>
      <c r="AT615" s="148" t="s">
        <v>166</v>
      </c>
      <c r="AU615" s="148" t="s">
        <v>88</v>
      </c>
      <c r="AV615" s="12" t="s">
        <v>88</v>
      </c>
      <c r="AW615" s="12" t="s">
        <v>36</v>
      </c>
      <c r="AX615" s="12" t="s">
        <v>75</v>
      </c>
      <c r="AY615" s="148" t="s">
        <v>154</v>
      </c>
    </row>
    <row r="616" spans="2:65" s="13" customFormat="1" ht="11.25" x14ac:dyDescent="0.2">
      <c r="B616" s="153"/>
      <c r="D616" s="147" t="s">
        <v>166</v>
      </c>
      <c r="E616" s="154" t="s">
        <v>19</v>
      </c>
      <c r="F616" s="155" t="s">
        <v>168</v>
      </c>
      <c r="H616" s="156">
        <v>11.3</v>
      </c>
      <c r="I616" s="157"/>
      <c r="L616" s="153"/>
      <c r="M616" s="158"/>
      <c r="U616" s="332"/>
      <c r="V616" s="1" t="str">
        <f t="shared" si="7"/>
        <v/>
      </c>
      <c r="AT616" s="154" t="s">
        <v>166</v>
      </c>
      <c r="AU616" s="154" t="s">
        <v>88</v>
      </c>
      <c r="AV616" s="13" t="s">
        <v>162</v>
      </c>
      <c r="AW616" s="13" t="s">
        <v>36</v>
      </c>
      <c r="AX616" s="13" t="s">
        <v>82</v>
      </c>
      <c r="AY616" s="154" t="s">
        <v>154</v>
      </c>
    </row>
    <row r="617" spans="2:65" s="1" customFormat="1" ht="21.75" customHeight="1" x14ac:dyDescent="0.2">
      <c r="B617" s="33"/>
      <c r="C617" s="171" t="s">
        <v>881</v>
      </c>
      <c r="D617" s="171" t="s">
        <v>648</v>
      </c>
      <c r="E617" s="172" t="s">
        <v>882</v>
      </c>
      <c r="F617" s="173" t="s">
        <v>883</v>
      </c>
      <c r="G617" s="174" t="s">
        <v>171</v>
      </c>
      <c r="H617" s="175">
        <v>12.43</v>
      </c>
      <c r="I617" s="176"/>
      <c r="J617" s="177">
        <f>ROUND(I617*H617,2)</f>
        <v>0</v>
      </c>
      <c r="K617" s="173" t="s">
        <v>19</v>
      </c>
      <c r="L617" s="178"/>
      <c r="M617" s="179" t="s">
        <v>19</v>
      </c>
      <c r="N617" s="180" t="s">
        <v>47</v>
      </c>
      <c r="P617" s="138">
        <f>O617*H617</f>
        <v>0</v>
      </c>
      <c r="Q617" s="138">
        <v>6.4000000000000003E-3</v>
      </c>
      <c r="R617" s="138">
        <f>Q617*H617</f>
        <v>7.9551999999999998E-2</v>
      </c>
      <c r="S617" s="138">
        <v>0</v>
      </c>
      <c r="T617" s="138">
        <f>S617*H617</f>
        <v>0</v>
      </c>
      <c r="U617" s="329" t="s">
        <v>19</v>
      </c>
      <c r="V617" s="1" t="str">
        <f t="shared" si="7"/>
        <v/>
      </c>
      <c r="AR617" s="140" t="s">
        <v>413</v>
      </c>
      <c r="AT617" s="140" t="s">
        <v>648</v>
      </c>
      <c r="AU617" s="140" t="s">
        <v>88</v>
      </c>
      <c r="AY617" s="18" t="s">
        <v>154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285</v>
      </c>
      <c r="BM617" s="140" t="s">
        <v>884</v>
      </c>
    </row>
    <row r="618" spans="2:65" s="12" customFormat="1" ht="11.25" x14ac:dyDescent="0.2">
      <c r="B618" s="146"/>
      <c r="D618" s="147" t="s">
        <v>166</v>
      </c>
      <c r="F618" s="149" t="s">
        <v>885</v>
      </c>
      <c r="H618" s="150">
        <v>12.43</v>
      </c>
      <c r="I618" s="151"/>
      <c r="L618" s="146"/>
      <c r="M618" s="152"/>
      <c r="U618" s="331"/>
      <c r="V618" s="1" t="str">
        <f t="shared" ref="V618:V681" si="8">IF(U618="investice",J618,"")</f>
        <v/>
      </c>
      <c r="AT618" s="148" t="s">
        <v>166</v>
      </c>
      <c r="AU618" s="148" t="s">
        <v>88</v>
      </c>
      <c r="AV618" s="12" t="s">
        <v>88</v>
      </c>
      <c r="AW618" s="12" t="s">
        <v>4</v>
      </c>
      <c r="AX618" s="12" t="s">
        <v>82</v>
      </c>
      <c r="AY618" s="148" t="s">
        <v>154</v>
      </c>
    </row>
    <row r="619" spans="2:65" s="1" customFormat="1" ht="16.5" customHeight="1" x14ac:dyDescent="0.2">
      <c r="B619" s="33"/>
      <c r="C619" s="129" t="s">
        <v>886</v>
      </c>
      <c r="D619" s="129" t="s">
        <v>157</v>
      </c>
      <c r="E619" s="130" t="s">
        <v>887</v>
      </c>
      <c r="F619" s="131" t="s">
        <v>888</v>
      </c>
      <c r="G619" s="132" t="s">
        <v>188</v>
      </c>
      <c r="H619" s="133">
        <v>11.2</v>
      </c>
      <c r="I619" s="134"/>
      <c r="J619" s="135">
        <f>ROUND(I619*H619,2)</f>
        <v>0</v>
      </c>
      <c r="K619" s="131" t="s">
        <v>161</v>
      </c>
      <c r="L619" s="33"/>
      <c r="M619" s="136" t="s">
        <v>19</v>
      </c>
      <c r="N619" s="137" t="s">
        <v>47</v>
      </c>
      <c r="P619" s="138">
        <f>O619*H619</f>
        <v>0</v>
      </c>
      <c r="Q619" s="138">
        <v>0</v>
      </c>
      <c r="R619" s="138">
        <f>Q619*H619</f>
        <v>0</v>
      </c>
      <c r="S619" s="138">
        <v>0</v>
      </c>
      <c r="T619" s="138">
        <f>S619*H619</f>
        <v>0</v>
      </c>
      <c r="U619" s="329" t="s">
        <v>19</v>
      </c>
      <c r="V619" s="1" t="str">
        <f t="shared" si="8"/>
        <v/>
      </c>
      <c r="AR619" s="140" t="s">
        <v>285</v>
      </c>
      <c r="AT619" s="140" t="s">
        <v>157</v>
      </c>
      <c r="AU619" s="140" t="s">
        <v>88</v>
      </c>
      <c r="AY619" s="18" t="s">
        <v>154</v>
      </c>
      <c r="BE619" s="141">
        <f>IF(N619="základní",J619,0)</f>
        <v>0</v>
      </c>
      <c r="BF619" s="141">
        <f>IF(N619="snížená",J619,0)</f>
        <v>0</v>
      </c>
      <c r="BG619" s="141">
        <f>IF(N619="zákl. přenesená",J619,0)</f>
        <v>0</v>
      </c>
      <c r="BH619" s="141">
        <f>IF(N619="sníž. přenesená",J619,0)</f>
        <v>0</v>
      </c>
      <c r="BI619" s="141">
        <f>IF(N619="nulová",J619,0)</f>
        <v>0</v>
      </c>
      <c r="BJ619" s="18" t="s">
        <v>88</v>
      </c>
      <c r="BK619" s="141">
        <f>ROUND(I619*H619,2)</f>
        <v>0</v>
      </c>
      <c r="BL619" s="18" t="s">
        <v>285</v>
      </c>
      <c r="BM619" s="140" t="s">
        <v>889</v>
      </c>
    </row>
    <row r="620" spans="2:65" s="1" customFormat="1" ht="11.25" x14ac:dyDescent="0.2">
      <c r="B620" s="33"/>
      <c r="D620" s="142" t="s">
        <v>164</v>
      </c>
      <c r="F620" s="143" t="s">
        <v>890</v>
      </c>
      <c r="I620" s="144"/>
      <c r="L620" s="33"/>
      <c r="M620" s="145"/>
      <c r="U620" s="330"/>
      <c r="V620" s="1" t="str">
        <f t="shared" si="8"/>
        <v/>
      </c>
      <c r="AT620" s="18" t="s">
        <v>164</v>
      </c>
      <c r="AU620" s="18" t="s">
        <v>88</v>
      </c>
    </row>
    <row r="621" spans="2:65" s="14" customFormat="1" ht="11.25" x14ac:dyDescent="0.2">
      <c r="B621" s="159"/>
      <c r="D621" s="147" t="s">
        <v>166</v>
      </c>
      <c r="E621" s="160" t="s">
        <v>19</v>
      </c>
      <c r="F621" s="161" t="s">
        <v>846</v>
      </c>
      <c r="H621" s="160" t="s">
        <v>19</v>
      </c>
      <c r="I621" s="162"/>
      <c r="L621" s="159"/>
      <c r="M621" s="163"/>
      <c r="U621" s="333"/>
      <c r="V621" s="1" t="str">
        <f t="shared" si="8"/>
        <v/>
      </c>
      <c r="AT621" s="160" t="s">
        <v>166</v>
      </c>
      <c r="AU621" s="160" t="s">
        <v>88</v>
      </c>
      <c r="AV621" s="14" t="s">
        <v>82</v>
      </c>
      <c r="AW621" s="14" t="s">
        <v>36</v>
      </c>
      <c r="AX621" s="14" t="s">
        <v>75</v>
      </c>
      <c r="AY621" s="160" t="s">
        <v>154</v>
      </c>
    </row>
    <row r="622" spans="2:65" s="12" customFormat="1" ht="11.25" x14ac:dyDescent="0.2">
      <c r="B622" s="146"/>
      <c r="D622" s="147" t="s">
        <v>166</v>
      </c>
      <c r="E622" s="148" t="s">
        <v>19</v>
      </c>
      <c r="F622" s="149" t="s">
        <v>891</v>
      </c>
      <c r="H622" s="150">
        <v>11.2</v>
      </c>
      <c r="I622" s="151"/>
      <c r="L622" s="146"/>
      <c r="M622" s="152"/>
      <c r="U622" s="331"/>
      <c r="V622" s="1" t="str">
        <f t="shared" si="8"/>
        <v/>
      </c>
      <c r="AT622" s="148" t="s">
        <v>166</v>
      </c>
      <c r="AU622" s="148" t="s">
        <v>88</v>
      </c>
      <c r="AV622" s="12" t="s">
        <v>88</v>
      </c>
      <c r="AW622" s="12" t="s">
        <v>36</v>
      </c>
      <c r="AX622" s="12" t="s">
        <v>75</v>
      </c>
      <c r="AY622" s="148" t="s">
        <v>154</v>
      </c>
    </row>
    <row r="623" spans="2:65" s="13" customFormat="1" ht="11.25" x14ac:dyDescent="0.2">
      <c r="B623" s="153"/>
      <c r="D623" s="147" t="s">
        <v>166</v>
      </c>
      <c r="E623" s="154" t="s">
        <v>19</v>
      </c>
      <c r="F623" s="155" t="s">
        <v>168</v>
      </c>
      <c r="H623" s="156">
        <v>11.2</v>
      </c>
      <c r="I623" s="157"/>
      <c r="L623" s="153"/>
      <c r="M623" s="158"/>
      <c r="U623" s="332"/>
      <c r="V623" s="1" t="str">
        <f t="shared" si="8"/>
        <v/>
      </c>
      <c r="AT623" s="154" t="s">
        <v>166</v>
      </c>
      <c r="AU623" s="154" t="s">
        <v>88</v>
      </c>
      <c r="AV623" s="13" t="s">
        <v>162</v>
      </c>
      <c r="AW623" s="13" t="s">
        <v>36</v>
      </c>
      <c r="AX623" s="13" t="s">
        <v>82</v>
      </c>
      <c r="AY623" s="154" t="s">
        <v>154</v>
      </c>
    </row>
    <row r="624" spans="2:65" s="1" customFormat="1" ht="16.5" customHeight="1" x14ac:dyDescent="0.2">
      <c r="B624" s="33"/>
      <c r="C624" s="171" t="s">
        <v>892</v>
      </c>
      <c r="D624" s="171" t="s">
        <v>648</v>
      </c>
      <c r="E624" s="172" t="s">
        <v>893</v>
      </c>
      <c r="F624" s="173" t="s">
        <v>894</v>
      </c>
      <c r="G624" s="174" t="s">
        <v>188</v>
      </c>
      <c r="H624" s="175">
        <v>12.32</v>
      </c>
      <c r="I624" s="176"/>
      <c r="J624" s="177">
        <f>ROUND(I624*H624,2)</f>
        <v>0</v>
      </c>
      <c r="K624" s="173" t="s">
        <v>19</v>
      </c>
      <c r="L624" s="178"/>
      <c r="M624" s="179" t="s">
        <v>19</v>
      </c>
      <c r="N624" s="180" t="s">
        <v>47</v>
      </c>
      <c r="P624" s="138">
        <f>O624*H624</f>
        <v>0</v>
      </c>
      <c r="Q624" s="138">
        <v>2.0000000000000001E-4</v>
      </c>
      <c r="R624" s="138">
        <f>Q624*H624</f>
        <v>2.464E-3</v>
      </c>
      <c r="S624" s="138">
        <v>0</v>
      </c>
      <c r="T624" s="138">
        <f>S624*H624</f>
        <v>0</v>
      </c>
      <c r="U624" s="329" t="s">
        <v>19</v>
      </c>
      <c r="V624" s="1" t="str">
        <f t="shared" si="8"/>
        <v/>
      </c>
      <c r="AR624" s="140" t="s">
        <v>413</v>
      </c>
      <c r="AT624" s="140" t="s">
        <v>648</v>
      </c>
      <c r="AU624" s="140" t="s">
        <v>88</v>
      </c>
      <c r="AY624" s="18" t="s">
        <v>154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8" t="s">
        <v>88</v>
      </c>
      <c r="BK624" s="141">
        <f>ROUND(I624*H624,2)</f>
        <v>0</v>
      </c>
      <c r="BL624" s="18" t="s">
        <v>285</v>
      </c>
      <c r="BM624" s="140" t="s">
        <v>895</v>
      </c>
    </row>
    <row r="625" spans="2:65" s="12" customFormat="1" ht="11.25" x14ac:dyDescent="0.2">
      <c r="B625" s="146"/>
      <c r="D625" s="147" t="s">
        <v>166</v>
      </c>
      <c r="F625" s="149" t="s">
        <v>896</v>
      </c>
      <c r="H625" s="150">
        <v>12.32</v>
      </c>
      <c r="I625" s="151"/>
      <c r="L625" s="146"/>
      <c r="M625" s="152"/>
      <c r="U625" s="331"/>
      <c r="V625" s="1" t="str">
        <f t="shared" si="8"/>
        <v/>
      </c>
      <c r="AT625" s="148" t="s">
        <v>166</v>
      </c>
      <c r="AU625" s="148" t="s">
        <v>88</v>
      </c>
      <c r="AV625" s="12" t="s">
        <v>88</v>
      </c>
      <c r="AW625" s="12" t="s">
        <v>4</v>
      </c>
      <c r="AX625" s="12" t="s">
        <v>82</v>
      </c>
      <c r="AY625" s="148" t="s">
        <v>154</v>
      </c>
    </row>
    <row r="626" spans="2:65" s="1" customFormat="1" ht="24.2" customHeight="1" x14ac:dyDescent="0.2">
      <c r="B626" s="33"/>
      <c r="C626" s="129" t="s">
        <v>897</v>
      </c>
      <c r="D626" s="129" t="s">
        <v>157</v>
      </c>
      <c r="E626" s="130" t="s">
        <v>898</v>
      </c>
      <c r="F626" s="131" t="s">
        <v>899</v>
      </c>
      <c r="G626" s="132" t="s">
        <v>171</v>
      </c>
      <c r="H626" s="133">
        <v>50.59</v>
      </c>
      <c r="I626" s="134"/>
      <c r="J626" s="135">
        <f>ROUND(I626*H626,2)</f>
        <v>0</v>
      </c>
      <c r="K626" s="131" t="s">
        <v>161</v>
      </c>
      <c r="L626" s="33"/>
      <c r="M626" s="136" t="s">
        <v>19</v>
      </c>
      <c r="N626" s="137" t="s">
        <v>47</v>
      </c>
      <c r="P626" s="138">
        <f>O626*H626</f>
        <v>0</v>
      </c>
      <c r="Q626" s="138">
        <v>1.0000000000000001E-5</v>
      </c>
      <c r="R626" s="138">
        <f>Q626*H626</f>
        <v>5.059000000000001E-4</v>
      </c>
      <c r="S626" s="138">
        <v>0</v>
      </c>
      <c r="T626" s="138">
        <f>S626*H626</f>
        <v>0</v>
      </c>
      <c r="U626" s="329" t="s">
        <v>19</v>
      </c>
      <c r="V626" s="1" t="str">
        <f t="shared" si="8"/>
        <v/>
      </c>
      <c r="AR626" s="140" t="s">
        <v>285</v>
      </c>
      <c r="AT626" s="140" t="s">
        <v>157</v>
      </c>
      <c r="AU626" s="140" t="s">
        <v>88</v>
      </c>
      <c r="AY626" s="18" t="s">
        <v>154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8" t="s">
        <v>88</v>
      </c>
      <c r="BK626" s="141">
        <f>ROUND(I626*H626,2)</f>
        <v>0</v>
      </c>
      <c r="BL626" s="18" t="s">
        <v>285</v>
      </c>
      <c r="BM626" s="140" t="s">
        <v>900</v>
      </c>
    </row>
    <row r="627" spans="2:65" s="1" customFormat="1" ht="11.25" x14ac:dyDescent="0.2">
      <c r="B627" s="33"/>
      <c r="D627" s="142" t="s">
        <v>164</v>
      </c>
      <c r="F627" s="143" t="s">
        <v>901</v>
      </c>
      <c r="I627" s="144"/>
      <c r="L627" s="33"/>
      <c r="M627" s="145"/>
      <c r="U627" s="330"/>
      <c r="V627" s="1" t="str">
        <f t="shared" si="8"/>
        <v/>
      </c>
      <c r="AT627" s="18" t="s">
        <v>164</v>
      </c>
      <c r="AU627" s="18" t="s">
        <v>88</v>
      </c>
    </row>
    <row r="628" spans="2:65" s="14" customFormat="1" ht="11.25" x14ac:dyDescent="0.2">
      <c r="B628" s="159"/>
      <c r="D628" s="147" t="s">
        <v>166</v>
      </c>
      <c r="E628" s="160" t="s">
        <v>19</v>
      </c>
      <c r="F628" s="161" t="s">
        <v>902</v>
      </c>
      <c r="H628" s="160" t="s">
        <v>19</v>
      </c>
      <c r="I628" s="162"/>
      <c r="L628" s="159"/>
      <c r="M628" s="163"/>
      <c r="U628" s="333"/>
      <c r="V628" s="1" t="str">
        <f t="shared" si="8"/>
        <v/>
      </c>
      <c r="AT628" s="160" t="s">
        <v>166</v>
      </c>
      <c r="AU628" s="160" t="s">
        <v>88</v>
      </c>
      <c r="AV628" s="14" t="s">
        <v>82</v>
      </c>
      <c r="AW628" s="14" t="s">
        <v>36</v>
      </c>
      <c r="AX628" s="14" t="s">
        <v>75</v>
      </c>
      <c r="AY628" s="160" t="s">
        <v>154</v>
      </c>
    </row>
    <row r="629" spans="2:65" s="12" customFormat="1" ht="11.25" x14ac:dyDescent="0.2">
      <c r="B629" s="146"/>
      <c r="D629" s="147" t="s">
        <v>166</v>
      </c>
      <c r="E629" s="148" t="s">
        <v>19</v>
      </c>
      <c r="F629" s="149" t="s">
        <v>203</v>
      </c>
      <c r="H629" s="150">
        <v>4.49</v>
      </c>
      <c r="I629" s="151"/>
      <c r="L629" s="146"/>
      <c r="M629" s="152"/>
      <c r="U629" s="331"/>
      <c r="V629" s="1" t="str">
        <f t="shared" si="8"/>
        <v/>
      </c>
      <c r="AT629" s="148" t="s">
        <v>166</v>
      </c>
      <c r="AU629" s="148" t="s">
        <v>88</v>
      </c>
      <c r="AV629" s="12" t="s">
        <v>88</v>
      </c>
      <c r="AW629" s="12" t="s">
        <v>36</v>
      </c>
      <c r="AX629" s="12" t="s">
        <v>75</v>
      </c>
      <c r="AY629" s="148" t="s">
        <v>154</v>
      </c>
    </row>
    <row r="630" spans="2:65" s="12" customFormat="1" ht="11.25" x14ac:dyDescent="0.2">
      <c r="B630" s="146"/>
      <c r="D630" s="147" t="s">
        <v>166</v>
      </c>
      <c r="E630" s="148" t="s">
        <v>19</v>
      </c>
      <c r="F630" s="149" t="s">
        <v>204</v>
      </c>
      <c r="H630" s="150">
        <v>13.46</v>
      </c>
      <c r="I630" s="151"/>
      <c r="L630" s="146"/>
      <c r="M630" s="152"/>
      <c r="U630" s="331"/>
      <c r="V630" s="1" t="str">
        <f t="shared" si="8"/>
        <v/>
      </c>
      <c r="AT630" s="148" t="s">
        <v>166</v>
      </c>
      <c r="AU630" s="148" t="s">
        <v>88</v>
      </c>
      <c r="AV630" s="12" t="s">
        <v>88</v>
      </c>
      <c r="AW630" s="12" t="s">
        <v>36</v>
      </c>
      <c r="AX630" s="12" t="s">
        <v>75</v>
      </c>
      <c r="AY630" s="148" t="s">
        <v>154</v>
      </c>
    </row>
    <row r="631" spans="2:65" s="12" customFormat="1" ht="11.25" x14ac:dyDescent="0.2">
      <c r="B631" s="146"/>
      <c r="D631" s="147" t="s">
        <v>166</v>
      </c>
      <c r="E631" s="148" t="s">
        <v>19</v>
      </c>
      <c r="F631" s="149" t="s">
        <v>205</v>
      </c>
      <c r="H631" s="150">
        <v>32.64</v>
      </c>
      <c r="I631" s="151"/>
      <c r="L631" s="146"/>
      <c r="M631" s="152"/>
      <c r="U631" s="331"/>
      <c r="V631" s="1" t="str">
        <f t="shared" si="8"/>
        <v/>
      </c>
      <c r="AT631" s="148" t="s">
        <v>166</v>
      </c>
      <c r="AU631" s="148" t="s">
        <v>88</v>
      </c>
      <c r="AV631" s="12" t="s">
        <v>88</v>
      </c>
      <c r="AW631" s="12" t="s">
        <v>36</v>
      </c>
      <c r="AX631" s="12" t="s">
        <v>75</v>
      </c>
      <c r="AY631" s="148" t="s">
        <v>154</v>
      </c>
    </row>
    <row r="632" spans="2:65" s="13" customFormat="1" ht="11.25" x14ac:dyDescent="0.2">
      <c r="B632" s="153"/>
      <c r="D632" s="147" t="s">
        <v>166</v>
      </c>
      <c r="E632" s="154" t="s">
        <v>19</v>
      </c>
      <c r="F632" s="155" t="s">
        <v>168</v>
      </c>
      <c r="H632" s="156">
        <v>50.59</v>
      </c>
      <c r="I632" s="157"/>
      <c r="L632" s="153"/>
      <c r="M632" s="158"/>
      <c r="U632" s="332"/>
      <c r="V632" s="1" t="str">
        <f t="shared" si="8"/>
        <v/>
      </c>
      <c r="AT632" s="154" t="s">
        <v>166</v>
      </c>
      <c r="AU632" s="154" t="s">
        <v>88</v>
      </c>
      <c r="AV632" s="13" t="s">
        <v>162</v>
      </c>
      <c r="AW632" s="13" t="s">
        <v>36</v>
      </c>
      <c r="AX632" s="13" t="s">
        <v>82</v>
      </c>
      <c r="AY632" s="154" t="s">
        <v>154</v>
      </c>
    </row>
    <row r="633" spans="2:65" s="1" customFormat="1" ht="24.2" customHeight="1" x14ac:dyDescent="0.2">
      <c r="B633" s="33"/>
      <c r="C633" s="129" t="s">
        <v>903</v>
      </c>
      <c r="D633" s="129" t="s">
        <v>157</v>
      </c>
      <c r="E633" s="130" t="s">
        <v>904</v>
      </c>
      <c r="F633" s="131" t="s">
        <v>905</v>
      </c>
      <c r="G633" s="132" t="s">
        <v>171</v>
      </c>
      <c r="H633" s="133">
        <v>50.59</v>
      </c>
      <c r="I633" s="134"/>
      <c r="J633" s="135">
        <f>ROUND(I633*H633,2)</f>
        <v>0</v>
      </c>
      <c r="K633" s="131" t="s">
        <v>161</v>
      </c>
      <c r="L633" s="33"/>
      <c r="M633" s="136" t="s">
        <v>19</v>
      </c>
      <c r="N633" s="137" t="s">
        <v>47</v>
      </c>
      <c r="P633" s="138">
        <f>O633*H633</f>
        <v>0</v>
      </c>
      <c r="Q633" s="138">
        <v>1.0000000000000001E-5</v>
      </c>
      <c r="R633" s="138">
        <f>Q633*H633</f>
        <v>5.059000000000001E-4</v>
      </c>
      <c r="S633" s="138">
        <v>0</v>
      </c>
      <c r="T633" s="138">
        <f>S633*H633</f>
        <v>0</v>
      </c>
      <c r="U633" s="329" t="s">
        <v>19</v>
      </c>
      <c r="V633" s="1" t="str">
        <f t="shared" si="8"/>
        <v/>
      </c>
      <c r="AR633" s="140" t="s">
        <v>285</v>
      </c>
      <c r="AT633" s="140" t="s">
        <v>157</v>
      </c>
      <c r="AU633" s="140" t="s">
        <v>88</v>
      </c>
      <c r="AY633" s="18" t="s">
        <v>154</v>
      </c>
      <c r="BE633" s="141">
        <f>IF(N633="základní",J633,0)</f>
        <v>0</v>
      </c>
      <c r="BF633" s="141">
        <f>IF(N633="snížená",J633,0)</f>
        <v>0</v>
      </c>
      <c r="BG633" s="141">
        <f>IF(N633="zákl. přenesená",J633,0)</f>
        <v>0</v>
      </c>
      <c r="BH633" s="141">
        <f>IF(N633="sníž. přenesená",J633,0)</f>
        <v>0</v>
      </c>
      <c r="BI633" s="141">
        <f>IF(N633="nulová",J633,0)</f>
        <v>0</v>
      </c>
      <c r="BJ633" s="18" t="s">
        <v>88</v>
      </c>
      <c r="BK633" s="141">
        <f>ROUND(I633*H633,2)</f>
        <v>0</v>
      </c>
      <c r="BL633" s="18" t="s">
        <v>285</v>
      </c>
      <c r="BM633" s="140" t="s">
        <v>906</v>
      </c>
    </row>
    <row r="634" spans="2:65" s="1" customFormat="1" ht="11.25" x14ac:dyDescent="0.2">
      <c r="B634" s="33"/>
      <c r="D634" s="142" t="s">
        <v>164</v>
      </c>
      <c r="F634" s="143" t="s">
        <v>907</v>
      </c>
      <c r="I634" s="144"/>
      <c r="L634" s="33"/>
      <c r="M634" s="145"/>
      <c r="U634" s="330"/>
      <c r="V634" s="1" t="str">
        <f t="shared" si="8"/>
        <v/>
      </c>
      <c r="AT634" s="18" t="s">
        <v>164</v>
      </c>
      <c r="AU634" s="18" t="s">
        <v>88</v>
      </c>
    </row>
    <row r="635" spans="2:65" s="14" customFormat="1" ht="11.25" x14ac:dyDescent="0.2">
      <c r="B635" s="159"/>
      <c r="D635" s="147" t="s">
        <v>166</v>
      </c>
      <c r="E635" s="160" t="s">
        <v>19</v>
      </c>
      <c r="F635" s="161" t="s">
        <v>902</v>
      </c>
      <c r="H635" s="160" t="s">
        <v>19</v>
      </c>
      <c r="I635" s="162"/>
      <c r="L635" s="159"/>
      <c r="M635" s="163"/>
      <c r="U635" s="333"/>
      <c r="V635" s="1" t="str">
        <f t="shared" si="8"/>
        <v/>
      </c>
      <c r="AT635" s="160" t="s">
        <v>166</v>
      </c>
      <c r="AU635" s="160" t="s">
        <v>88</v>
      </c>
      <c r="AV635" s="14" t="s">
        <v>82</v>
      </c>
      <c r="AW635" s="14" t="s">
        <v>36</v>
      </c>
      <c r="AX635" s="14" t="s">
        <v>75</v>
      </c>
      <c r="AY635" s="160" t="s">
        <v>154</v>
      </c>
    </row>
    <row r="636" spans="2:65" s="12" customFormat="1" ht="11.25" x14ac:dyDescent="0.2">
      <c r="B636" s="146"/>
      <c r="D636" s="147" t="s">
        <v>166</v>
      </c>
      <c r="E636" s="148" t="s">
        <v>19</v>
      </c>
      <c r="F636" s="149" t="s">
        <v>203</v>
      </c>
      <c r="H636" s="150">
        <v>4.49</v>
      </c>
      <c r="I636" s="151"/>
      <c r="L636" s="146"/>
      <c r="M636" s="152"/>
      <c r="U636" s="331"/>
      <c r="V636" s="1" t="str">
        <f t="shared" si="8"/>
        <v/>
      </c>
      <c r="AT636" s="148" t="s">
        <v>166</v>
      </c>
      <c r="AU636" s="148" t="s">
        <v>88</v>
      </c>
      <c r="AV636" s="12" t="s">
        <v>88</v>
      </c>
      <c r="AW636" s="12" t="s">
        <v>36</v>
      </c>
      <c r="AX636" s="12" t="s">
        <v>75</v>
      </c>
      <c r="AY636" s="148" t="s">
        <v>154</v>
      </c>
    </row>
    <row r="637" spans="2:65" s="12" customFormat="1" ht="11.25" x14ac:dyDescent="0.2">
      <c r="B637" s="146"/>
      <c r="D637" s="147" t="s">
        <v>166</v>
      </c>
      <c r="E637" s="148" t="s">
        <v>19</v>
      </c>
      <c r="F637" s="149" t="s">
        <v>204</v>
      </c>
      <c r="H637" s="150">
        <v>13.46</v>
      </c>
      <c r="I637" s="151"/>
      <c r="L637" s="146"/>
      <c r="M637" s="152"/>
      <c r="U637" s="331"/>
      <c r="V637" s="1" t="str">
        <f t="shared" si="8"/>
        <v/>
      </c>
      <c r="AT637" s="148" t="s">
        <v>166</v>
      </c>
      <c r="AU637" s="148" t="s">
        <v>88</v>
      </c>
      <c r="AV637" s="12" t="s">
        <v>88</v>
      </c>
      <c r="AW637" s="12" t="s">
        <v>36</v>
      </c>
      <c r="AX637" s="12" t="s">
        <v>75</v>
      </c>
      <c r="AY637" s="148" t="s">
        <v>154</v>
      </c>
    </row>
    <row r="638" spans="2:65" s="12" customFormat="1" ht="11.25" x14ac:dyDescent="0.2">
      <c r="B638" s="146"/>
      <c r="D638" s="147" t="s">
        <v>166</v>
      </c>
      <c r="E638" s="148" t="s">
        <v>19</v>
      </c>
      <c r="F638" s="149" t="s">
        <v>205</v>
      </c>
      <c r="H638" s="150">
        <v>32.64</v>
      </c>
      <c r="I638" s="151"/>
      <c r="L638" s="146"/>
      <c r="M638" s="152"/>
      <c r="U638" s="331"/>
      <c r="V638" s="1" t="str">
        <f t="shared" si="8"/>
        <v/>
      </c>
      <c r="AT638" s="148" t="s">
        <v>166</v>
      </c>
      <c r="AU638" s="148" t="s">
        <v>88</v>
      </c>
      <c r="AV638" s="12" t="s">
        <v>88</v>
      </c>
      <c r="AW638" s="12" t="s">
        <v>36</v>
      </c>
      <c r="AX638" s="12" t="s">
        <v>75</v>
      </c>
      <c r="AY638" s="148" t="s">
        <v>154</v>
      </c>
    </row>
    <row r="639" spans="2:65" s="13" customFormat="1" ht="11.25" x14ac:dyDescent="0.2">
      <c r="B639" s="153"/>
      <c r="D639" s="147" t="s">
        <v>166</v>
      </c>
      <c r="E639" s="154" t="s">
        <v>19</v>
      </c>
      <c r="F639" s="155" t="s">
        <v>168</v>
      </c>
      <c r="H639" s="156">
        <v>50.59</v>
      </c>
      <c r="I639" s="157"/>
      <c r="L639" s="153"/>
      <c r="M639" s="158"/>
      <c r="U639" s="332"/>
      <c r="V639" s="1" t="str">
        <f t="shared" si="8"/>
        <v/>
      </c>
      <c r="AT639" s="154" t="s">
        <v>166</v>
      </c>
      <c r="AU639" s="154" t="s">
        <v>88</v>
      </c>
      <c r="AV639" s="13" t="s">
        <v>162</v>
      </c>
      <c r="AW639" s="13" t="s">
        <v>36</v>
      </c>
      <c r="AX639" s="13" t="s">
        <v>82</v>
      </c>
      <c r="AY639" s="154" t="s">
        <v>154</v>
      </c>
    </row>
    <row r="640" spans="2:65" s="1" customFormat="1" ht="16.5" customHeight="1" x14ac:dyDescent="0.2">
      <c r="B640" s="33"/>
      <c r="C640" s="129" t="s">
        <v>908</v>
      </c>
      <c r="D640" s="129" t="s">
        <v>157</v>
      </c>
      <c r="E640" s="130" t="s">
        <v>909</v>
      </c>
      <c r="F640" s="131" t="s">
        <v>910</v>
      </c>
      <c r="G640" s="132" t="s">
        <v>171</v>
      </c>
      <c r="H640" s="133">
        <v>151.77000000000001</v>
      </c>
      <c r="I640" s="134"/>
      <c r="J640" s="135">
        <f>ROUND(I640*H640,2)</f>
        <v>0</v>
      </c>
      <c r="K640" s="131" t="s">
        <v>161</v>
      </c>
      <c r="L640" s="33"/>
      <c r="M640" s="136" t="s">
        <v>19</v>
      </c>
      <c r="N640" s="137" t="s">
        <v>47</v>
      </c>
      <c r="P640" s="138">
        <f>O640*H640</f>
        <v>0</v>
      </c>
      <c r="Q640" s="138">
        <v>0</v>
      </c>
      <c r="R640" s="138">
        <f>Q640*H640</f>
        <v>0</v>
      </c>
      <c r="S640" s="138">
        <v>0</v>
      </c>
      <c r="T640" s="138">
        <f>S640*H640</f>
        <v>0</v>
      </c>
      <c r="U640" s="329" t="s">
        <v>19</v>
      </c>
      <c r="V640" s="1" t="str">
        <f t="shared" si="8"/>
        <v/>
      </c>
      <c r="AR640" s="140" t="s">
        <v>285</v>
      </c>
      <c r="AT640" s="140" t="s">
        <v>157</v>
      </c>
      <c r="AU640" s="140" t="s">
        <v>88</v>
      </c>
      <c r="AY640" s="18" t="s">
        <v>154</v>
      </c>
      <c r="BE640" s="141">
        <f>IF(N640="základní",J640,0)</f>
        <v>0</v>
      </c>
      <c r="BF640" s="141">
        <f>IF(N640="snížená",J640,0)</f>
        <v>0</v>
      </c>
      <c r="BG640" s="141">
        <f>IF(N640="zákl. přenesená",J640,0)</f>
        <v>0</v>
      </c>
      <c r="BH640" s="141">
        <f>IF(N640="sníž. přenesená",J640,0)</f>
        <v>0</v>
      </c>
      <c r="BI640" s="141">
        <f>IF(N640="nulová",J640,0)</f>
        <v>0</v>
      </c>
      <c r="BJ640" s="18" t="s">
        <v>88</v>
      </c>
      <c r="BK640" s="141">
        <f>ROUND(I640*H640,2)</f>
        <v>0</v>
      </c>
      <c r="BL640" s="18" t="s">
        <v>285</v>
      </c>
      <c r="BM640" s="140" t="s">
        <v>911</v>
      </c>
    </row>
    <row r="641" spans="2:65" s="1" customFormat="1" ht="11.25" x14ac:dyDescent="0.2">
      <c r="B641" s="33"/>
      <c r="D641" s="142" t="s">
        <v>164</v>
      </c>
      <c r="F641" s="143" t="s">
        <v>912</v>
      </c>
      <c r="I641" s="144"/>
      <c r="L641" s="33"/>
      <c r="M641" s="145"/>
      <c r="U641" s="330"/>
      <c r="V641" s="1" t="str">
        <f t="shared" si="8"/>
        <v/>
      </c>
      <c r="AT641" s="18" t="s">
        <v>164</v>
      </c>
      <c r="AU641" s="18" t="s">
        <v>88</v>
      </c>
    </row>
    <row r="642" spans="2:65" s="14" customFormat="1" ht="11.25" x14ac:dyDescent="0.2">
      <c r="B642" s="159"/>
      <c r="D642" s="147" t="s">
        <v>166</v>
      </c>
      <c r="E642" s="160" t="s">
        <v>19</v>
      </c>
      <c r="F642" s="161" t="s">
        <v>902</v>
      </c>
      <c r="H642" s="160" t="s">
        <v>19</v>
      </c>
      <c r="I642" s="162"/>
      <c r="L642" s="159"/>
      <c r="M642" s="163"/>
      <c r="U642" s="333"/>
      <c r="V642" s="1" t="str">
        <f t="shared" si="8"/>
        <v/>
      </c>
      <c r="AT642" s="160" t="s">
        <v>166</v>
      </c>
      <c r="AU642" s="160" t="s">
        <v>88</v>
      </c>
      <c r="AV642" s="14" t="s">
        <v>82</v>
      </c>
      <c r="AW642" s="14" t="s">
        <v>36</v>
      </c>
      <c r="AX642" s="14" t="s">
        <v>75</v>
      </c>
      <c r="AY642" s="160" t="s">
        <v>154</v>
      </c>
    </row>
    <row r="643" spans="2:65" s="12" customFormat="1" ht="11.25" x14ac:dyDescent="0.2">
      <c r="B643" s="146"/>
      <c r="D643" s="147" t="s">
        <v>166</v>
      </c>
      <c r="E643" s="148" t="s">
        <v>19</v>
      </c>
      <c r="F643" s="149" t="s">
        <v>913</v>
      </c>
      <c r="H643" s="150">
        <v>101.18</v>
      </c>
      <c r="I643" s="151"/>
      <c r="L643" s="146"/>
      <c r="M643" s="152"/>
      <c r="U643" s="331"/>
      <c r="V643" s="1" t="str">
        <f t="shared" si="8"/>
        <v/>
      </c>
      <c r="AT643" s="148" t="s">
        <v>166</v>
      </c>
      <c r="AU643" s="148" t="s">
        <v>88</v>
      </c>
      <c r="AV643" s="12" t="s">
        <v>88</v>
      </c>
      <c r="AW643" s="12" t="s">
        <v>36</v>
      </c>
      <c r="AX643" s="12" t="s">
        <v>75</v>
      </c>
      <c r="AY643" s="148" t="s">
        <v>154</v>
      </c>
    </row>
    <row r="644" spans="2:65" s="12" customFormat="1" ht="11.25" x14ac:dyDescent="0.2">
      <c r="B644" s="146"/>
      <c r="D644" s="147" t="s">
        <v>166</v>
      </c>
      <c r="E644" s="148" t="s">
        <v>19</v>
      </c>
      <c r="F644" s="149" t="s">
        <v>914</v>
      </c>
      <c r="H644" s="150">
        <v>50.59</v>
      </c>
      <c r="I644" s="151"/>
      <c r="L644" s="146"/>
      <c r="M644" s="152"/>
      <c r="U644" s="331"/>
      <c r="V644" s="1" t="str">
        <f t="shared" si="8"/>
        <v/>
      </c>
      <c r="AT644" s="148" t="s">
        <v>166</v>
      </c>
      <c r="AU644" s="148" t="s">
        <v>88</v>
      </c>
      <c r="AV644" s="12" t="s">
        <v>88</v>
      </c>
      <c r="AW644" s="12" t="s">
        <v>36</v>
      </c>
      <c r="AX644" s="12" t="s">
        <v>75</v>
      </c>
      <c r="AY644" s="148" t="s">
        <v>154</v>
      </c>
    </row>
    <row r="645" spans="2:65" s="13" customFormat="1" ht="11.25" x14ac:dyDescent="0.2">
      <c r="B645" s="153"/>
      <c r="D645" s="147" t="s">
        <v>166</v>
      </c>
      <c r="E645" s="154" t="s">
        <v>19</v>
      </c>
      <c r="F645" s="155" t="s">
        <v>168</v>
      </c>
      <c r="H645" s="156">
        <v>151.77000000000001</v>
      </c>
      <c r="I645" s="157"/>
      <c r="L645" s="153"/>
      <c r="M645" s="158"/>
      <c r="U645" s="332"/>
      <c r="V645" s="1" t="str">
        <f t="shared" si="8"/>
        <v/>
      </c>
      <c r="AT645" s="154" t="s">
        <v>166</v>
      </c>
      <c r="AU645" s="154" t="s">
        <v>88</v>
      </c>
      <c r="AV645" s="13" t="s">
        <v>162</v>
      </c>
      <c r="AW645" s="13" t="s">
        <v>36</v>
      </c>
      <c r="AX645" s="13" t="s">
        <v>82</v>
      </c>
      <c r="AY645" s="154" t="s">
        <v>154</v>
      </c>
    </row>
    <row r="646" spans="2:65" s="1" customFormat="1" ht="16.5" customHeight="1" x14ac:dyDescent="0.2">
      <c r="B646" s="33"/>
      <c r="C646" s="129" t="s">
        <v>915</v>
      </c>
      <c r="D646" s="129" t="s">
        <v>157</v>
      </c>
      <c r="E646" s="130" t="s">
        <v>916</v>
      </c>
      <c r="F646" s="131" t="s">
        <v>917</v>
      </c>
      <c r="G646" s="132" t="s">
        <v>171</v>
      </c>
      <c r="H646" s="133">
        <v>50.59</v>
      </c>
      <c r="I646" s="134"/>
      <c r="J646" s="135">
        <f>ROUND(I646*H646,2)</f>
        <v>0</v>
      </c>
      <c r="K646" s="131" t="s">
        <v>161</v>
      </c>
      <c r="L646" s="33"/>
      <c r="M646" s="136" t="s">
        <v>19</v>
      </c>
      <c r="N646" s="137" t="s">
        <v>47</v>
      </c>
      <c r="P646" s="138">
        <f>O646*H646</f>
        <v>0</v>
      </c>
      <c r="Q646" s="138">
        <v>2.5999999999999998E-4</v>
      </c>
      <c r="R646" s="138">
        <f>Q646*H646</f>
        <v>1.3153399999999999E-2</v>
      </c>
      <c r="S646" s="138">
        <v>0</v>
      </c>
      <c r="T646" s="138">
        <f>S646*H646</f>
        <v>0</v>
      </c>
      <c r="U646" s="329" t="s">
        <v>19</v>
      </c>
      <c r="V646" s="1" t="str">
        <f t="shared" si="8"/>
        <v/>
      </c>
      <c r="AR646" s="140" t="s">
        <v>285</v>
      </c>
      <c r="AT646" s="140" t="s">
        <v>157</v>
      </c>
      <c r="AU646" s="140" t="s">
        <v>88</v>
      </c>
      <c r="AY646" s="18" t="s">
        <v>154</v>
      </c>
      <c r="BE646" s="141">
        <f>IF(N646="základní",J646,0)</f>
        <v>0</v>
      </c>
      <c r="BF646" s="141">
        <f>IF(N646="snížená",J646,0)</f>
        <v>0</v>
      </c>
      <c r="BG646" s="141">
        <f>IF(N646="zákl. přenesená",J646,0)</f>
        <v>0</v>
      </c>
      <c r="BH646" s="141">
        <f>IF(N646="sníž. přenesená",J646,0)</f>
        <v>0</v>
      </c>
      <c r="BI646" s="141">
        <f>IF(N646="nulová",J646,0)</f>
        <v>0</v>
      </c>
      <c r="BJ646" s="18" t="s">
        <v>88</v>
      </c>
      <c r="BK646" s="141">
        <f>ROUND(I646*H646,2)</f>
        <v>0</v>
      </c>
      <c r="BL646" s="18" t="s">
        <v>285</v>
      </c>
      <c r="BM646" s="140" t="s">
        <v>918</v>
      </c>
    </row>
    <row r="647" spans="2:65" s="1" customFormat="1" ht="11.25" x14ac:dyDescent="0.2">
      <c r="B647" s="33"/>
      <c r="D647" s="142" t="s">
        <v>164</v>
      </c>
      <c r="F647" s="143" t="s">
        <v>919</v>
      </c>
      <c r="I647" s="144"/>
      <c r="L647" s="33"/>
      <c r="M647" s="145"/>
      <c r="U647" s="330"/>
      <c r="V647" s="1" t="str">
        <f t="shared" si="8"/>
        <v/>
      </c>
      <c r="AT647" s="18" t="s">
        <v>164</v>
      </c>
      <c r="AU647" s="18" t="s">
        <v>88</v>
      </c>
    </row>
    <row r="648" spans="2:65" s="12" customFormat="1" ht="11.25" x14ac:dyDescent="0.2">
      <c r="B648" s="146"/>
      <c r="D648" s="147" t="s">
        <v>166</v>
      </c>
      <c r="E648" s="148" t="s">
        <v>19</v>
      </c>
      <c r="F648" s="149" t="s">
        <v>920</v>
      </c>
      <c r="H648" s="150">
        <v>50.59</v>
      </c>
      <c r="I648" s="151"/>
      <c r="L648" s="146"/>
      <c r="M648" s="152"/>
      <c r="U648" s="331"/>
      <c r="V648" s="1" t="str">
        <f t="shared" si="8"/>
        <v/>
      </c>
      <c r="AT648" s="148" t="s">
        <v>166</v>
      </c>
      <c r="AU648" s="148" t="s">
        <v>88</v>
      </c>
      <c r="AV648" s="12" t="s">
        <v>88</v>
      </c>
      <c r="AW648" s="12" t="s">
        <v>36</v>
      </c>
      <c r="AX648" s="12" t="s">
        <v>75</v>
      </c>
      <c r="AY648" s="148" t="s">
        <v>154</v>
      </c>
    </row>
    <row r="649" spans="2:65" s="13" customFormat="1" ht="11.25" x14ac:dyDescent="0.2">
      <c r="B649" s="153"/>
      <c r="D649" s="147" t="s">
        <v>166</v>
      </c>
      <c r="E649" s="154" t="s">
        <v>19</v>
      </c>
      <c r="F649" s="155" t="s">
        <v>168</v>
      </c>
      <c r="H649" s="156">
        <v>50.59</v>
      </c>
      <c r="I649" s="157"/>
      <c r="L649" s="153"/>
      <c r="M649" s="158"/>
      <c r="U649" s="332"/>
      <c r="V649" s="1" t="str">
        <f t="shared" si="8"/>
        <v/>
      </c>
      <c r="AT649" s="154" t="s">
        <v>166</v>
      </c>
      <c r="AU649" s="154" t="s">
        <v>88</v>
      </c>
      <c r="AV649" s="13" t="s">
        <v>162</v>
      </c>
      <c r="AW649" s="13" t="s">
        <v>36</v>
      </c>
      <c r="AX649" s="13" t="s">
        <v>82</v>
      </c>
      <c r="AY649" s="154" t="s">
        <v>154</v>
      </c>
    </row>
    <row r="650" spans="2:65" s="1" customFormat="1" ht="24.2" customHeight="1" x14ac:dyDescent="0.2">
      <c r="B650" s="33"/>
      <c r="C650" s="129" t="s">
        <v>921</v>
      </c>
      <c r="D650" s="129" t="s">
        <v>157</v>
      </c>
      <c r="E650" s="130" t="s">
        <v>922</v>
      </c>
      <c r="F650" s="131" t="s">
        <v>923</v>
      </c>
      <c r="G650" s="132" t="s">
        <v>171</v>
      </c>
      <c r="H650" s="133">
        <v>50.59</v>
      </c>
      <c r="I650" s="134"/>
      <c r="J650" s="135">
        <f>ROUND(I650*H650,2)</f>
        <v>0</v>
      </c>
      <c r="K650" s="131" t="s">
        <v>161</v>
      </c>
      <c r="L650" s="33"/>
      <c r="M650" s="136" t="s">
        <v>19</v>
      </c>
      <c r="N650" s="137" t="s">
        <v>47</v>
      </c>
      <c r="P650" s="138">
        <f>O650*H650</f>
        <v>0</v>
      </c>
      <c r="Q650" s="138">
        <v>1.4999999999999999E-4</v>
      </c>
      <c r="R650" s="138">
        <f>Q650*H650</f>
        <v>7.5884999999999998E-3</v>
      </c>
      <c r="S650" s="138">
        <v>0</v>
      </c>
      <c r="T650" s="138">
        <f>S650*H650</f>
        <v>0</v>
      </c>
      <c r="U650" s="329" t="s">
        <v>19</v>
      </c>
      <c r="V650" s="1" t="str">
        <f t="shared" si="8"/>
        <v/>
      </c>
      <c r="AR650" s="140" t="s">
        <v>285</v>
      </c>
      <c r="AT650" s="140" t="s">
        <v>157</v>
      </c>
      <c r="AU650" s="140" t="s">
        <v>88</v>
      </c>
      <c r="AY650" s="18" t="s">
        <v>154</v>
      </c>
      <c r="BE650" s="141">
        <f>IF(N650="základní",J650,0)</f>
        <v>0</v>
      </c>
      <c r="BF650" s="141">
        <f>IF(N650="snížená",J650,0)</f>
        <v>0</v>
      </c>
      <c r="BG650" s="141">
        <f>IF(N650="zákl. přenesená",J650,0)</f>
        <v>0</v>
      </c>
      <c r="BH650" s="141">
        <f>IF(N650="sníž. přenesená",J650,0)</f>
        <v>0</v>
      </c>
      <c r="BI650" s="141">
        <f>IF(N650="nulová",J650,0)</f>
        <v>0</v>
      </c>
      <c r="BJ650" s="18" t="s">
        <v>88</v>
      </c>
      <c r="BK650" s="141">
        <f>ROUND(I650*H650,2)</f>
        <v>0</v>
      </c>
      <c r="BL650" s="18" t="s">
        <v>285</v>
      </c>
      <c r="BM650" s="140" t="s">
        <v>924</v>
      </c>
    </row>
    <row r="651" spans="2:65" s="1" customFormat="1" ht="11.25" x14ac:dyDescent="0.2">
      <c r="B651" s="33"/>
      <c r="D651" s="142" t="s">
        <v>164</v>
      </c>
      <c r="F651" s="143" t="s">
        <v>925</v>
      </c>
      <c r="I651" s="144"/>
      <c r="L651" s="33"/>
      <c r="M651" s="145"/>
      <c r="U651" s="330"/>
      <c r="V651" s="1" t="str">
        <f t="shared" si="8"/>
        <v/>
      </c>
      <c r="AT651" s="18" t="s">
        <v>164</v>
      </c>
      <c r="AU651" s="18" t="s">
        <v>88</v>
      </c>
    </row>
    <row r="652" spans="2:65" s="12" customFormat="1" ht="11.25" x14ac:dyDescent="0.2">
      <c r="B652" s="146"/>
      <c r="D652" s="147" t="s">
        <v>166</v>
      </c>
      <c r="E652" s="148" t="s">
        <v>19</v>
      </c>
      <c r="F652" s="149" t="s">
        <v>920</v>
      </c>
      <c r="H652" s="150">
        <v>50.59</v>
      </c>
      <c r="I652" s="151"/>
      <c r="L652" s="146"/>
      <c r="M652" s="152"/>
      <c r="U652" s="331"/>
      <c r="V652" s="1" t="str">
        <f t="shared" si="8"/>
        <v/>
      </c>
      <c r="AT652" s="148" t="s">
        <v>166</v>
      </c>
      <c r="AU652" s="148" t="s">
        <v>88</v>
      </c>
      <c r="AV652" s="12" t="s">
        <v>88</v>
      </c>
      <c r="AW652" s="12" t="s">
        <v>36</v>
      </c>
      <c r="AX652" s="12" t="s">
        <v>75</v>
      </c>
      <c r="AY652" s="148" t="s">
        <v>154</v>
      </c>
    </row>
    <row r="653" spans="2:65" s="13" customFormat="1" ht="11.25" x14ac:dyDescent="0.2">
      <c r="B653" s="153"/>
      <c r="D653" s="147" t="s">
        <v>166</v>
      </c>
      <c r="E653" s="154" t="s">
        <v>19</v>
      </c>
      <c r="F653" s="155" t="s">
        <v>168</v>
      </c>
      <c r="H653" s="156">
        <v>50.59</v>
      </c>
      <c r="I653" s="157"/>
      <c r="L653" s="153"/>
      <c r="M653" s="158"/>
      <c r="U653" s="332"/>
      <c r="V653" s="1" t="str">
        <f t="shared" si="8"/>
        <v/>
      </c>
      <c r="AT653" s="154" t="s">
        <v>166</v>
      </c>
      <c r="AU653" s="154" t="s">
        <v>88</v>
      </c>
      <c r="AV653" s="13" t="s">
        <v>162</v>
      </c>
      <c r="AW653" s="13" t="s">
        <v>36</v>
      </c>
      <c r="AX653" s="13" t="s">
        <v>82</v>
      </c>
      <c r="AY653" s="154" t="s">
        <v>154</v>
      </c>
    </row>
    <row r="654" spans="2:65" s="1" customFormat="1" ht="21.75" customHeight="1" x14ac:dyDescent="0.2">
      <c r="B654" s="33"/>
      <c r="C654" s="129" t="s">
        <v>926</v>
      </c>
      <c r="D654" s="129" t="s">
        <v>157</v>
      </c>
      <c r="E654" s="130" t="s">
        <v>927</v>
      </c>
      <c r="F654" s="131" t="s">
        <v>928</v>
      </c>
      <c r="G654" s="132" t="s">
        <v>171</v>
      </c>
      <c r="H654" s="133">
        <v>50.59</v>
      </c>
      <c r="I654" s="134"/>
      <c r="J654" s="135">
        <f>ROUND(I654*H654,2)</f>
        <v>0</v>
      </c>
      <c r="K654" s="131" t="s">
        <v>161</v>
      </c>
      <c r="L654" s="33"/>
      <c r="M654" s="136" t="s">
        <v>19</v>
      </c>
      <c r="N654" s="137" t="s">
        <v>47</v>
      </c>
      <c r="P654" s="138">
        <f>O654*H654</f>
        <v>0</v>
      </c>
      <c r="Q654" s="138">
        <v>1.0000000000000001E-5</v>
      </c>
      <c r="R654" s="138">
        <f>Q654*H654</f>
        <v>5.059000000000001E-4</v>
      </c>
      <c r="S654" s="138">
        <v>0</v>
      </c>
      <c r="T654" s="138">
        <f>S654*H654</f>
        <v>0</v>
      </c>
      <c r="U654" s="329" t="s">
        <v>19</v>
      </c>
      <c r="V654" s="1" t="str">
        <f t="shared" si="8"/>
        <v/>
      </c>
      <c r="AR654" s="140" t="s">
        <v>285</v>
      </c>
      <c r="AT654" s="140" t="s">
        <v>157</v>
      </c>
      <c r="AU654" s="140" t="s">
        <v>88</v>
      </c>
      <c r="AY654" s="18" t="s">
        <v>154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8" t="s">
        <v>88</v>
      </c>
      <c r="BK654" s="141">
        <f>ROUND(I654*H654,2)</f>
        <v>0</v>
      </c>
      <c r="BL654" s="18" t="s">
        <v>285</v>
      </c>
      <c r="BM654" s="140" t="s">
        <v>929</v>
      </c>
    </row>
    <row r="655" spans="2:65" s="1" customFormat="1" ht="11.25" x14ac:dyDescent="0.2">
      <c r="B655" s="33"/>
      <c r="D655" s="142" t="s">
        <v>164</v>
      </c>
      <c r="F655" s="143" t="s">
        <v>930</v>
      </c>
      <c r="I655" s="144"/>
      <c r="L655" s="33"/>
      <c r="M655" s="145"/>
      <c r="U655" s="330"/>
      <c r="V655" s="1" t="str">
        <f t="shared" si="8"/>
        <v/>
      </c>
      <c r="AT655" s="18" t="s">
        <v>164</v>
      </c>
      <c r="AU655" s="18" t="s">
        <v>88</v>
      </c>
    </row>
    <row r="656" spans="2:65" s="12" customFormat="1" ht="11.25" x14ac:dyDescent="0.2">
      <c r="B656" s="146"/>
      <c r="D656" s="147" t="s">
        <v>166</v>
      </c>
      <c r="E656" s="148" t="s">
        <v>19</v>
      </c>
      <c r="F656" s="149" t="s">
        <v>920</v>
      </c>
      <c r="H656" s="150">
        <v>50.59</v>
      </c>
      <c r="I656" s="151"/>
      <c r="L656" s="146"/>
      <c r="M656" s="152"/>
      <c r="U656" s="331"/>
      <c r="V656" s="1" t="str">
        <f t="shared" si="8"/>
        <v/>
      </c>
      <c r="AT656" s="148" t="s">
        <v>166</v>
      </c>
      <c r="AU656" s="148" t="s">
        <v>88</v>
      </c>
      <c r="AV656" s="12" t="s">
        <v>88</v>
      </c>
      <c r="AW656" s="12" t="s">
        <v>36</v>
      </c>
      <c r="AX656" s="12" t="s">
        <v>75</v>
      </c>
      <c r="AY656" s="148" t="s">
        <v>154</v>
      </c>
    </row>
    <row r="657" spans="2:65" s="13" customFormat="1" ht="11.25" x14ac:dyDescent="0.2">
      <c r="B657" s="153"/>
      <c r="D657" s="147" t="s">
        <v>166</v>
      </c>
      <c r="E657" s="154" t="s">
        <v>19</v>
      </c>
      <c r="F657" s="155" t="s">
        <v>168</v>
      </c>
      <c r="H657" s="156">
        <v>50.59</v>
      </c>
      <c r="I657" s="157"/>
      <c r="L657" s="153"/>
      <c r="M657" s="158"/>
      <c r="U657" s="332"/>
      <c r="V657" s="1" t="str">
        <f t="shared" si="8"/>
        <v/>
      </c>
      <c r="AT657" s="154" t="s">
        <v>166</v>
      </c>
      <c r="AU657" s="154" t="s">
        <v>88</v>
      </c>
      <c r="AV657" s="13" t="s">
        <v>162</v>
      </c>
      <c r="AW657" s="13" t="s">
        <v>36</v>
      </c>
      <c r="AX657" s="13" t="s">
        <v>82</v>
      </c>
      <c r="AY657" s="154" t="s">
        <v>154</v>
      </c>
    </row>
    <row r="658" spans="2:65" s="1" customFormat="1" ht="16.5" customHeight="1" x14ac:dyDescent="0.2">
      <c r="B658" s="33"/>
      <c r="C658" s="129" t="s">
        <v>931</v>
      </c>
      <c r="D658" s="129" t="s">
        <v>157</v>
      </c>
      <c r="E658" s="130" t="s">
        <v>932</v>
      </c>
      <c r="F658" s="131" t="s">
        <v>933</v>
      </c>
      <c r="G658" s="132" t="s">
        <v>171</v>
      </c>
      <c r="H658" s="133">
        <v>5.0590000000000002</v>
      </c>
      <c r="I658" s="134"/>
      <c r="J658" s="135">
        <f>ROUND(I658*H658,2)</f>
        <v>0</v>
      </c>
      <c r="K658" s="131" t="s">
        <v>19</v>
      </c>
      <c r="L658" s="33"/>
      <c r="M658" s="136" t="s">
        <v>19</v>
      </c>
      <c r="N658" s="137" t="s">
        <v>47</v>
      </c>
      <c r="P658" s="138">
        <f>O658*H658</f>
        <v>0</v>
      </c>
      <c r="Q658" s="138">
        <v>2.0000000000000002E-5</v>
      </c>
      <c r="R658" s="138">
        <f>Q658*H658</f>
        <v>1.0118000000000002E-4</v>
      </c>
      <c r="S658" s="138">
        <v>0</v>
      </c>
      <c r="T658" s="138">
        <f>S658*H658</f>
        <v>0</v>
      </c>
      <c r="U658" s="329" t="s">
        <v>19</v>
      </c>
      <c r="V658" s="1" t="str">
        <f t="shared" si="8"/>
        <v/>
      </c>
      <c r="AR658" s="140" t="s">
        <v>285</v>
      </c>
      <c r="AT658" s="140" t="s">
        <v>157</v>
      </c>
      <c r="AU658" s="140" t="s">
        <v>88</v>
      </c>
      <c r="AY658" s="18" t="s">
        <v>154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8" t="s">
        <v>88</v>
      </c>
      <c r="BK658" s="141">
        <f>ROUND(I658*H658,2)</f>
        <v>0</v>
      </c>
      <c r="BL658" s="18" t="s">
        <v>285</v>
      </c>
      <c r="BM658" s="140" t="s">
        <v>934</v>
      </c>
    </row>
    <row r="659" spans="2:65" s="14" customFormat="1" ht="11.25" x14ac:dyDescent="0.2">
      <c r="B659" s="159"/>
      <c r="D659" s="147" t="s">
        <v>166</v>
      </c>
      <c r="E659" s="160" t="s">
        <v>19</v>
      </c>
      <c r="F659" s="161" t="s">
        <v>935</v>
      </c>
      <c r="H659" s="160" t="s">
        <v>19</v>
      </c>
      <c r="I659" s="162"/>
      <c r="L659" s="159"/>
      <c r="M659" s="163"/>
      <c r="U659" s="333"/>
      <c r="V659" s="1" t="str">
        <f t="shared" si="8"/>
        <v/>
      </c>
      <c r="AT659" s="160" t="s">
        <v>166</v>
      </c>
      <c r="AU659" s="160" t="s">
        <v>88</v>
      </c>
      <c r="AV659" s="14" t="s">
        <v>82</v>
      </c>
      <c r="AW659" s="14" t="s">
        <v>36</v>
      </c>
      <c r="AX659" s="14" t="s">
        <v>75</v>
      </c>
      <c r="AY659" s="160" t="s">
        <v>154</v>
      </c>
    </row>
    <row r="660" spans="2:65" s="12" customFormat="1" ht="11.25" x14ac:dyDescent="0.2">
      <c r="B660" s="146"/>
      <c r="D660" s="147" t="s">
        <v>166</v>
      </c>
      <c r="E660" s="148" t="s">
        <v>19</v>
      </c>
      <c r="F660" s="149" t="s">
        <v>936</v>
      </c>
      <c r="H660" s="150">
        <v>5.0590000000000002</v>
      </c>
      <c r="I660" s="151"/>
      <c r="L660" s="146"/>
      <c r="M660" s="152"/>
      <c r="U660" s="331"/>
      <c r="V660" s="1" t="str">
        <f t="shared" si="8"/>
        <v/>
      </c>
      <c r="AT660" s="148" t="s">
        <v>166</v>
      </c>
      <c r="AU660" s="148" t="s">
        <v>88</v>
      </c>
      <c r="AV660" s="12" t="s">
        <v>88</v>
      </c>
      <c r="AW660" s="12" t="s">
        <v>36</v>
      </c>
      <c r="AX660" s="12" t="s">
        <v>75</v>
      </c>
      <c r="AY660" s="148" t="s">
        <v>154</v>
      </c>
    </row>
    <row r="661" spans="2:65" s="13" customFormat="1" ht="11.25" x14ac:dyDescent="0.2">
      <c r="B661" s="153"/>
      <c r="D661" s="147" t="s">
        <v>166</v>
      </c>
      <c r="E661" s="154" t="s">
        <v>19</v>
      </c>
      <c r="F661" s="155" t="s">
        <v>168</v>
      </c>
      <c r="H661" s="156">
        <v>5.0590000000000002</v>
      </c>
      <c r="I661" s="157"/>
      <c r="L661" s="153"/>
      <c r="M661" s="158"/>
      <c r="U661" s="332"/>
      <c r="V661" s="1" t="str">
        <f t="shared" si="8"/>
        <v/>
      </c>
      <c r="AT661" s="154" t="s">
        <v>166</v>
      </c>
      <c r="AU661" s="154" t="s">
        <v>88</v>
      </c>
      <c r="AV661" s="13" t="s">
        <v>162</v>
      </c>
      <c r="AW661" s="13" t="s">
        <v>36</v>
      </c>
      <c r="AX661" s="13" t="s">
        <v>82</v>
      </c>
      <c r="AY661" s="154" t="s">
        <v>154</v>
      </c>
    </row>
    <row r="662" spans="2:65" s="1" customFormat="1" ht="24.2" customHeight="1" x14ac:dyDescent="0.2">
      <c r="B662" s="33"/>
      <c r="C662" s="129" t="s">
        <v>937</v>
      </c>
      <c r="D662" s="129" t="s">
        <v>157</v>
      </c>
      <c r="E662" s="130" t="s">
        <v>938</v>
      </c>
      <c r="F662" s="131" t="s">
        <v>939</v>
      </c>
      <c r="G662" s="132" t="s">
        <v>672</v>
      </c>
      <c r="H662" s="181"/>
      <c r="I662" s="134"/>
      <c r="J662" s="135">
        <f>ROUND(I662*H662,2)</f>
        <v>0</v>
      </c>
      <c r="K662" s="131" t="s">
        <v>161</v>
      </c>
      <c r="L662" s="33"/>
      <c r="M662" s="136" t="s">
        <v>19</v>
      </c>
      <c r="N662" s="137" t="s">
        <v>47</v>
      </c>
      <c r="P662" s="138">
        <f>O662*H662</f>
        <v>0</v>
      </c>
      <c r="Q662" s="138">
        <v>0</v>
      </c>
      <c r="R662" s="138">
        <f>Q662*H662</f>
        <v>0</v>
      </c>
      <c r="S662" s="138">
        <v>0</v>
      </c>
      <c r="T662" s="138">
        <f>S662*H662</f>
        <v>0</v>
      </c>
      <c r="U662" s="329" t="s">
        <v>19</v>
      </c>
      <c r="V662" s="1" t="str">
        <f t="shared" si="8"/>
        <v/>
      </c>
      <c r="AR662" s="140" t="s">
        <v>285</v>
      </c>
      <c r="AT662" s="140" t="s">
        <v>157</v>
      </c>
      <c r="AU662" s="140" t="s">
        <v>88</v>
      </c>
      <c r="AY662" s="18" t="s">
        <v>154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8" t="s">
        <v>88</v>
      </c>
      <c r="BK662" s="141">
        <f>ROUND(I662*H662,2)</f>
        <v>0</v>
      </c>
      <c r="BL662" s="18" t="s">
        <v>285</v>
      </c>
      <c r="BM662" s="140" t="s">
        <v>940</v>
      </c>
    </row>
    <row r="663" spans="2:65" s="1" customFormat="1" ht="11.25" x14ac:dyDescent="0.2">
      <c r="B663" s="33"/>
      <c r="D663" s="142" t="s">
        <v>164</v>
      </c>
      <c r="F663" s="143" t="s">
        <v>941</v>
      </c>
      <c r="I663" s="144"/>
      <c r="L663" s="33"/>
      <c r="M663" s="145"/>
      <c r="U663" s="330"/>
      <c r="V663" s="1" t="str">
        <f t="shared" si="8"/>
        <v/>
      </c>
      <c r="AT663" s="18" t="s">
        <v>164</v>
      </c>
      <c r="AU663" s="18" t="s">
        <v>88</v>
      </c>
    </row>
    <row r="664" spans="2:65" s="11" customFormat="1" ht="22.9" customHeight="1" x14ac:dyDescent="0.2">
      <c r="B664" s="117"/>
      <c r="D664" s="118" t="s">
        <v>74</v>
      </c>
      <c r="E664" s="127" t="s">
        <v>942</v>
      </c>
      <c r="F664" s="127" t="s">
        <v>943</v>
      </c>
      <c r="I664" s="120"/>
      <c r="J664" s="128">
        <f>BK664</f>
        <v>0</v>
      </c>
      <c r="L664" s="117"/>
      <c r="M664" s="122"/>
      <c r="P664" s="123">
        <f>SUM(P665:P684)</f>
        <v>0</v>
      </c>
      <c r="R664" s="123">
        <f>SUM(R665:R684)</f>
        <v>0</v>
      </c>
      <c r="T664" s="123">
        <f>SUM(T665:T684)</f>
        <v>0.20899299999999998</v>
      </c>
      <c r="U664" s="328"/>
      <c r="V664" s="1" t="str">
        <f t="shared" si="8"/>
        <v/>
      </c>
      <c r="AR664" s="118" t="s">
        <v>88</v>
      </c>
      <c r="AT664" s="125" t="s">
        <v>74</v>
      </c>
      <c r="AU664" s="125" t="s">
        <v>82</v>
      </c>
      <c r="AY664" s="118" t="s">
        <v>154</v>
      </c>
      <c r="BK664" s="126">
        <f>SUM(BK665:BK684)</f>
        <v>0</v>
      </c>
    </row>
    <row r="665" spans="2:65" s="1" customFormat="1" ht="16.5" customHeight="1" x14ac:dyDescent="0.2">
      <c r="B665" s="33"/>
      <c r="C665" s="129" t="s">
        <v>944</v>
      </c>
      <c r="D665" s="129" t="s">
        <v>157</v>
      </c>
      <c r="E665" s="130" t="s">
        <v>945</v>
      </c>
      <c r="F665" s="131" t="s">
        <v>946</v>
      </c>
      <c r="G665" s="132" t="s">
        <v>171</v>
      </c>
      <c r="H665" s="133">
        <v>33.64</v>
      </c>
      <c r="I665" s="134"/>
      <c r="J665" s="135">
        <f>ROUND(I665*H665,2)</f>
        <v>0</v>
      </c>
      <c r="K665" s="131" t="s">
        <v>161</v>
      </c>
      <c r="L665" s="33"/>
      <c r="M665" s="136" t="s">
        <v>19</v>
      </c>
      <c r="N665" s="137" t="s">
        <v>47</v>
      </c>
      <c r="P665" s="138">
        <f>O665*H665</f>
        <v>0</v>
      </c>
      <c r="Q665" s="138">
        <v>0</v>
      </c>
      <c r="R665" s="138">
        <f>Q665*H665</f>
        <v>0</v>
      </c>
      <c r="S665" s="138">
        <v>2.5000000000000001E-3</v>
      </c>
      <c r="T665" s="138">
        <f>S665*H665</f>
        <v>8.4100000000000008E-2</v>
      </c>
      <c r="U665" s="329" t="s">
        <v>19</v>
      </c>
      <c r="V665" s="1" t="str">
        <f t="shared" si="8"/>
        <v/>
      </c>
      <c r="AR665" s="140" t="s">
        <v>285</v>
      </c>
      <c r="AT665" s="140" t="s">
        <v>157</v>
      </c>
      <c r="AU665" s="140" t="s">
        <v>88</v>
      </c>
      <c r="AY665" s="18" t="s">
        <v>154</v>
      </c>
      <c r="BE665" s="141">
        <f>IF(N665="základní",J665,0)</f>
        <v>0</v>
      </c>
      <c r="BF665" s="141">
        <f>IF(N665="snížená",J665,0)</f>
        <v>0</v>
      </c>
      <c r="BG665" s="141">
        <f>IF(N665="zákl. přenesená",J665,0)</f>
        <v>0</v>
      </c>
      <c r="BH665" s="141">
        <f>IF(N665="sníž. přenesená",J665,0)</f>
        <v>0</v>
      </c>
      <c r="BI665" s="141">
        <f>IF(N665="nulová",J665,0)</f>
        <v>0</v>
      </c>
      <c r="BJ665" s="18" t="s">
        <v>88</v>
      </c>
      <c r="BK665" s="141">
        <f>ROUND(I665*H665,2)</f>
        <v>0</v>
      </c>
      <c r="BL665" s="18" t="s">
        <v>285</v>
      </c>
      <c r="BM665" s="140" t="s">
        <v>947</v>
      </c>
    </row>
    <row r="666" spans="2:65" s="1" customFormat="1" ht="11.25" x14ac:dyDescent="0.2">
      <c r="B666" s="33"/>
      <c r="D666" s="142" t="s">
        <v>164</v>
      </c>
      <c r="F666" s="143" t="s">
        <v>948</v>
      </c>
      <c r="I666" s="144"/>
      <c r="L666" s="33"/>
      <c r="M666" s="145"/>
      <c r="U666" s="330"/>
      <c r="V666" s="1" t="str">
        <f t="shared" si="8"/>
        <v/>
      </c>
      <c r="AT666" s="18" t="s">
        <v>164</v>
      </c>
      <c r="AU666" s="18" t="s">
        <v>88</v>
      </c>
    </row>
    <row r="667" spans="2:65" s="14" customFormat="1" ht="11.25" x14ac:dyDescent="0.2">
      <c r="B667" s="159"/>
      <c r="D667" s="147" t="s">
        <v>166</v>
      </c>
      <c r="E667" s="160" t="s">
        <v>19</v>
      </c>
      <c r="F667" s="161" t="s">
        <v>357</v>
      </c>
      <c r="H667" s="160" t="s">
        <v>19</v>
      </c>
      <c r="I667" s="162"/>
      <c r="L667" s="159"/>
      <c r="M667" s="163"/>
      <c r="U667" s="333"/>
      <c r="V667" s="1" t="str">
        <f t="shared" si="8"/>
        <v/>
      </c>
      <c r="AT667" s="160" t="s">
        <v>166</v>
      </c>
      <c r="AU667" s="160" t="s">
        <v>88</v>
      </c>
      <c r="AV667" s="14" t="s">
        <v>82</v>
      </c>
      <c r="AW667" s="14" t="s">
        <v>36</v>
      </c>
      <c r="AX667" s="14" t="s">
        <v>75</v>
      </c>
      <c r="AY667" s="160" t="s">
        <v>154</v>
      </c>
    </row>
    <row r="668" spans="2:65" s="12" customFormat="1" ht="11.25" x14ac:dyDescent="0.2">
      <c r="B668" s="146"/>
      <c r="D668" s="147" t="s">
        <v>166</v>
      </c>
      <c r="E668" s="148" t="s">
        <v>19</v>
      </c>
      <c r="F668" s="149" t="s">
        <v>425</v>
      </c>
      <c r="H668" s="150">
        <v>11.3</v>
      </c>
      <c r="I668" s="151"/>
      <c r="L668" s="146"/>
      <c r="M668" s="152"/>
      <c r="U668" s="331"/>
      <c r="V668" s="1" t="str">
        <f t="shared" si="8"/>
        <v/>
      </c>
      <c r="AT668" s="148" t="s">
        <v>166</v>
      </c>
      <c r="AU668" s="148" t="s">
        <v>88</v>
      </c>
      <c r="AV668" s="12" t="s">
        <v>88</v>
      </c>
      <c r="AW668" s="12" t="s">
        <v>36</v>
      </c>
      <c r="AX668" s="12" t="s">
        <v>75</v>
      </c>
      <c r="AY668" s="148" t="s">
        <v>154</v>
      </c>
    </row>
    <row r="669" spans="2:65" s="12" customFormat="1" ht="11.25" x14ac:dyDescent="0.2">
      <c r="B669" s="146"/>
      <c r="D669" s="147" t="s">
        <v>166</v>
      </c>
      <c r="E669" s="148" t="s">
        <v>19</v>
      </c>
      <c r="F669" s="149" t="s">
        <v>949</v>
      </c>
      <c r="H669" s="150">
        <v>4.5999999999999996</v>
      </c>
      <c r="I669" s="151"/>
      <c r="L669" s="146"/>
      <c r="M669" s="152"/>
      <c r="U669" s="331"/>
      <c r="V669" s="1" t="str">
        <f t="shared" si="8"/>
        <v/>
      </c>
      <c r="AT669" s="148" t="s">
        <v>166</v>
      </c>
      <c r="AU669" s="148" t="s">
        <v>88</v>
      </c>
      <c r="AV669" s="12" t="s">
        <v>88</v>
      </c>
      <c r="AW669" s="12" t="s">
        <v>36</v>
      </c>
      <c r="AX669" s="12" t="s">
        <v>75</v>
      </c>
      <c r="AY669" s="148" t="s">
        <v>154</v>
      </c>
    </row>
    <row r="670" spans="2:65" s="12" customFormat="1" ht="11.25" x14ac:dyDescent="0.2">
      <c r="B670" s="146"/>
      <c r="D670" s="147" t="s">
        <v>166</v>
      </c>
      <c r="E670" s="148" t="s">
        <v>19</v>
      </c>
      <c r="F670" s="149" t="s">
        <v>419</v>
      </c>
      <c r="H670" s="150">
        <v>6.17</v>
      </c>
      <c r="I670" s="151"/>
      <c r="L670" s="146"/>
      <c r="M670" s="152"/>
      <c r="U670" s="331"/>
      <c r="V670" s="1" t="str">
        <f t="shared" si="8"/>
        <v/>
      </c>
      <c r="AT670" s="148" t="s">
        <v>166</v>
      </c>
      <c r="AU670" s="148" t="s">
        <v>88</v>
      </c>
      <c r="AV670" s="12" t="s">
        <v>88</v>
      </c>
      <c r="AW670" s="12" t="s">
        <v>36</v>
      </c>
      <c r="AX670" s="12" t="s">
        <v>75</v>
      </c>
      <c r="AY670" s="148" t="s">
        <v>154</v>
      </c>
    </row>
    <row r="671" spans="2:65" s="12" customFormat="1" ht="11.25" x14ac:dyDescent="0.2">
      <c r="B671" s="146"/>
      <c r="D671" s="147" t="s">
        <v>166</v>
      </c>
      <c r="E671" s="148" t="s">
        <v>19</v>
      </c>
      <c r="F671" s="149" t="s">
        <v>427</v>
      </c>
      <c r="H671" s="150">
        <v>11.57</v>
      </c>
      <c r="I671" s="151"/>
      <c r="L671" s="146"/>
      <c r="M671" s="152"/>
      <c r="U671" s="331"/>
      <c r="V671" s="1" t="str">
        <f t="shared" si="8"/>
        <v/>
      </c>
      <c r="AT671" s="148" t="s">
        <v>166</v>
      </c>
      <c r="AU671" s="148" t="s">
        <v>88</v>
      </c>
      <c r="AV671" s="12" t="s">
        <v>88</v>
      </c>
      <c r="AW671" s="12" t="s">
        <v>36</v>
      </c>
      <c r="AX671" s="12" t="s">
        <v>75</v>
      </c>
      <c r="AY671" s="148" t="s">
        <v>154</v>
      </c>
    </row>
    <row r="672" spans="2:65" s="13" customFormat="1" ht="11.25" x14ac:dyDescent="0.2">
      <c r="B672" s="153"/>
      <c r="D672" s="147" t="s">
        <v>166</v>
      </c>
      <c r="E672" s="154" t="s">
        <v>19</v>
      </c>
      <c r="F672" s="155" t="s">
        <v>168</v>
      </c>
      <c r="H672" s="156">
        <v>33.64</v>
      </c>
      <c r="I672" s="157"/>
      <c r="L672" s="153"/>
      <c r="M672" s="158"/>
      <c r="U672" s="332"/>
      <c r="V672" s="1" t="str">
        <f t="shared" si="8"/>
        <v/>
      </c>
      <c r="AT672" s="154" t="s">
        <v>166</v>
      </c>
      <c r="AU672" s="154" t="s">
        <v>88</v>
      </c>
      <c r="AV672" s="13" t="s">
        <v>162</v>
      </c>
      <c r="AW672" s="13" t="s">
        <v>36</v>
      </c>
      <c r="AX672" s="13" t="s">
        <v>82</v>
      </c>
      <c r="AY672" s="154" t="s">
        <v>154</v>
      </c>
    </row>
    <row r="673" spans="2:65" s="1" customFormat="1" ht="16.5" customHeight="1" x14ac:dyDescent="0.2">
      <c r="B673" s="33"/>
      <c r="C673" s="129" t="s">
        <v>950</v>
      </c>
      <c r="D673" s="129" t="s">
        <v>157</v>
      </c>
      <c r="E673" s="130" t="s">
        <v>951</v>
      </c>
      <c r="F673" s="131" t="s">
        <v>952</v>
      </c>
      <c r="G673" s="132" t="s">
        <v>188</v>
      </c>
      <c r="H673" s="133">
        <v>29.56</v>
      </c>
      <c r="I673" s="134"/>
      <c r="J673" s="135">
        <f>ROUND(I673*H673,2)</f>
        <v>0</v>
      </c>
      <c r="K673" s="131" t="s">
        <v>161</v>
      </c>
      <c r="L673" s="33"/>
      <c r="M673" s="136" t="s">
        <v>19</v>
      </c>
      <c r="N673" s="137" t="s">
        <v>47</v>
      </c>
      <c r="P673" s="138">
        <f>O673*H673</f>
        <v>0</v>
      </c>
      <c r="Q673" s="138">
        <v>0</v>
      </c>
      <c r="R673" s="138">
        <f>Q673*H673</f>
        <v>0</v>
      </c>
      <c r="S673" s="138">
        <v>2.9999999999999997E-4</v>
      </c>
      <c r="T673" s="138">
        <f>S673*H673</f>
        <v>8.8679999999999991E-3</v>
      </c>
      <c r="U673" s="329" t="s">
        <v>19</v>
      </c>
      <c r="V673" s="1" t="str">
        <f t="shared" si="8"/>
        <v/>
      </c>
      <c r="AR673" s="140" t="s">
        <v>285</v>
      </c>
      <c r="AT673" s="140" t="s">
        <v>157</v>
      </c>
      <c r="AU673" s="140" t="s">
        <v>88</v>
      </c>
      <c r="AY673" s="18" t="s">
        <v>154</v>
      </c>
      <c r="BE673" s="141">
        <f>IF(N673="základní",J673,0)</f>
        <v>0</v>
      </c>
      <c r="BF673" s="141">
        <f>IF(N673="snížená",J673,0)</f>
        <v>0</v>
      </c>
      <c r="BG673" s="141">
        <f>IF(N673="zákl. přenesená",J673,0)</f>
        <v>0</v>
      </c>
      <c r="BH673" s="141">
        <f>IF(N673="sníž. přenesená",J673,0)</f>
        <v>0</v>
      </c>
      <c r="BI673" s="141">
        <f>IF(N673="nulová",J673,0)</f>
        <v>0</v>
      </c>
      <c r="BJ673" s="18" t="s">
        <v>88</v>
      </c>
      <c r="BK673" s="141">
        <f>ROUND(I673*H673,2)</f>
        <v>0</v>
      </c>
      <c r="BL673" s="18" t="s">
        <v>285</v>
      </c>
      <c r="BM673" s="140" t="s">
        <v>953</v>
      </c>
    </row>
    <row r="674" spans="2:65" s="1" customFormat="1" ht="11.25" x14ac:dyDescent="0.2">
      <c r="B674" s="33"/>
      <c r="D674" s="142" t="s">
        <v>164</v>
      </c>
      <c r="F674" s="143" t="s">
        <v>954</v>
      </c>
      <c r="I674" s="144"/>
      <c r="L674" s="33"/>
      <c r="M674" s="145"/>
      <c r="U674" s="330"/>
      <c r="V674" s="1" t="str">
        <f t="shared" si="8"/>
        <v/>
      </c>
      <c r="AT674" s="18" t="s">
        <v>164</v>
      </c>
      <c r="AU674" s="18" t="s">
        <v>88</v>
      </c>
    </row>
    <row r="675" spans="2:65" s="14" customFormat="1" ht="11.25" x14ac:dyDescent="0.2">
      <c r="B675" s="159"/>
      <c r="D675" s="147" t="s">
        <v>166</v>
      </c>
      <c r="E675" s="160" t="s">
        <v>19</v>
      </c>
      <c r="F675" s="161" t="s">
        <v>357</v>
      </c>
      <c r="H675" s="160" t="s">
        <v>19</v>
      </c>
      <c r="I675" s="162"/>
      <c r="L675" s="159"/>
      <c r="M675" s="163"/>
      <c r="U675" s="333"/>
      <c r="V675" s="1" t="str">
        <f t="shared" si="8"/>
        <v/>
      </c>
      <c r="AT675" s="160" t="s">
        <v>166</v>
      </c>
      <c r="AU675" s="160" t="s">
        <v>88</v>
      </c>
      <c r="AV675" s="14" t="s">
        <v>82</v>
      </c>
      <c r="AW675" s="14" t="s">
        <v>36</v>
      </c>
      <c r="AX675" s="14" t="s">
        <v>75</v>
      </c>
      <c r="AY675" s="160" t="s">
        <v>154</v>
      </c>
    </row>
    <row r="676" spans="2:65" s="12" customFormat="1" ht="11.25" x14ac:dyDescent="0.2">
      <c r="B676" s="146"/>
      <c r="D676" s="147" t="s">
        <v>166</v>
      </c>
      <c r="E676" s="148" t="s">
        <v>19</v>
      </c>
      <c r="F676" s="149" t="s">
        <v>955</v>
      </c>
      <c r="H676" s="150">
        <v>10.16</v>
      </c>
      <c r="I676" s="151"/>
      <c r="L676" s="146"/>
      <c r="M676" s="152"/>
      <c r="U676" s="331"/>
      <c r="V676" s="1" t="str">
        <f t="shared" si="8"/>
        <v/>
      </c>
      <c r="AT676" s="148" t="s">
        <v>166</v>
      </c>
      <c r="AU676" s="148" t="s">
        <v>88</v>
      </c>
      <c r="AV676" s="12" t="s">
        <v>88</v>
      </c>
      <c r="AW676" s="12" t="s">
        <v>36</v>
      </c>
      <c r="AX676" s="12" t="s">
        <v>75</v>
      </c>
      <c r="AY676" s="148" t="s">
        <v>154</v>
      </c>
    </row>
    <row r="677" spans="2:65" s="12" customFormat="1" ht="11.25" x14ac:dyDescent="0.2">
      <c r="B677" s="146"/>
      <c r="D677" s="147" t="s">
        <v>166</v>
      </c>
      <c r="E677" s="148" t="s">
        <v>19</v>
      </c>
      <c r="F677" s="149" t="s">
        <v>956</v>
      </c>
      <c r="H677" s="150">
        <v>7.6</v>
      </c>
      <c r="I677" s="151"/>
      <c r="L677" s="146"/>
      <c r="M677" s="152"/>
      <c r="U677" s="331"/>
      <c r="V677" s="1" t="str">
        <f t="shared" si="8"/>
        <v/>
      </c>
      <c r="AT677" s="148" t="s">
        <v>166</v>
      </c>
      <c r="AU677" s="148" t="s">
        <v>88</v>
      </c>
      <c r="AV677" s="12" t="s">
        <v>88</v>
      </c>
      <c r="AW677" s="12" t="s">
        <v>36</v>
      </c>
      <c r="AX677" s="12" t="s">
        <v>75</v>
      </c>
      <c r="AY677" s="148" t="s">
        <v>154</v>
      </c>
    </row>
    <row r="678" spans="2:65" s="12" customFormat="1" ht="11.25" x14ac:dyDescent="0.2">
      <c r="B678" s="146"/>
      <c r="D678" s="147" t="s">
        <v>166</v>
      </c>
      <c r="E678" s="148" t="s">
        <v>19</v>
      </c>
      <c r="F678" s="149" t="s">
        <v>957</v>
      </c>
      <c r="H678" s="150">
        <v>11.8</v>
      </c>
      <c r="I678" s="151"/>
      <c r="L678" s="146"/>
      <c r="M678" s="152"/>
      <c r="U678" s="331"/>
      <c r="V678" s="1" t="str">
        <f t="shared" si="8"/>
        <v/>
      </c>
      <c r="AT678" s="148" t="s">
        <v>166</v>
      </c>
      <c r="AU678" s="148" t="s">
        <v>88</v>
      </c>
      <c r="AV678" s="12" t="s">
        <v>88</v>
      </c>
      <c r="AW678" s="12" t="s">
        <v>36</v>
      </c>
      <c r="AX678" s="12" t="s">
        <v>75</v>
      </c>
      <c r="AY678" s="148" t="s">
        <v>154</v>
      </c>
    </row>
    <row r="679" spans="2:65" s="13" customFormat="1" ht="11.25" x14ac:dyDescent="0.2">
      <c r="B679" s="153"/>
      <c r="D679" s="147" t="s">
        <v>166</v>
      </c>
      <c r="E679" s="154" t="s">
        <v>19</v>
      </c>
      <c r="F679" s="155" t="s">
        <v>168</v>
      </c>
      <c r="H679" s="156">
        <v>29.56</v>
      </c>
      <c r="I679" s="157"/>
      <c r="L679" s="153"/>
      <c r="M679" s="158"/>
      <c r="U679" s="332"/>
      <c r="V679" s="1" t="str">
        <f t="shared" si="8"/>
        <v/>
      </c>
      <c r="AT679" s="154" t="s">
        <v>166</v>
      </c>
      <c r="AU679" s="154" t="s">
        <v>88</v>
      </c>
      <c r="AV679" s="13" t="s">
        <v>162</v>
      </c>
      <c r="AW679" s="13" t="s">
        <v>36</v>
      </c>
      <c r="AX679" s="13" t="s">
        <v>82</v>
      </c>
      <c r="AY679" s="154" t="s">
        <v>154</v>
      </c>
    </row>
    <row r="680" spans="2:65" s="1" customFormat="1" ht="16.5" customHeight="1" x14ac:dyDescent="0.2">
      <c r="B680" s="33"/>
      <c r="C680" s="129" t="s">
        <v>958</v>
      </c>
      <c r="D680" s="129" t="s">
        <v>157</v>
      </c>
      <c r="E680" s="130" t="s">
        <v>959</v>
      </c>
      <c r="F680" s="131" t="s">
        <v>960</v>
      </c>
      <c r="G680" s="132" t="s">
        <v>171</v>
      </c>
      <c r="H680" s="133">
        <v>46.41</v>
      </c>
      <c r="I680" s="134"/>
      <c r="J680" s="135">
        <f>ROUND(I680*H680,2)</f>
        <v>0</v>
      </c>
      <c r="K680" s="131" t="s">
        <v>19</v>
      </c>
      <c r="L680" s="33"/>
      <c r="M680" s="136" t="s">
        <v>19</v>
      </c>
      <c r="N680" s="137" t="s">
        <v>47</v>
      </c>
      <c r="P680" s="138">
        <f>O680*H680</f>
        <v>0</v>
      </c>
      <c r="Q680" s="138">
        <v>0</v>
      </c>
      <c r="R680" s="138">
        <f>Q680*H680</f>
        <v>0</v>
      </c>
      <c r="S680" s="138">
        <v>2.5000000000000001E-3</v>
      </c>
      <c r="T680" s="138">
        <f>S680*H680</f>
        <v>0.11602499999999999</v>
      </c>
      <c r="U680" s="329" t="s">
        <v>19</v>
      </c>
      <c r="V680" s="1" t="str">
        <f t="shared" si="8"/>
        <v/>
      </c>
      <c r="AR680" s="140" t="s">
        <v>285</v>
      </c>
      <c r="AT680" s="140" t="s">
        <v>157</v>
      </c>
      <c r="AU680" s="140" t="s">
        <v>88</v>
      </c>
      <c r="AY680" s="18" t="s">
        <v>154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8" t="s">
        <v>88</v>
      </c>
      <c r="BK680" s="141">
        <f>ROUND(I680*H680,2)</f>
        <v>0</v>
      </c>
      <c r="BL680" s="18" t="s">
        <v>285</v>
      </c>
      <c r="BM680" s="140" t="s">
        <v>961</v>
      </c>
    </row>
    <row r="681" spans="2:65" s="14" customFormat="1" ht="11.25" x14ac:dyDescent="0.2">
      <c r="B681" s="159"/>
      <c r="D681" s="147" t="s">
        <v>166</v>
      </c>
      <c r="E681" s="160" t="s">
        <v>19</v>
      </c>
      <c r="F681" s="161" t="s">
        <v>357</v>
      </c>
      <c r="H681" s="160" t="s">
        <v>19</v>
      </c>
      <c r="I681" s="162"/>
      <c r="L681" s="159"/>
      <c r="M681" s="163"/>
      <c r="U681" s="333"/>
      <c r="V681" s="1" t="str">
        <f t="shared" si="8"/>
        <v/>
      </c>
      <c r="AT681" s="160" t="s">
        <v>166</v>
      </c>
      <c r="AU681" s="160" t="s">
        <v>88</v>
      </c>
      <c r="AV681" s="14" t="s">
        <v>82</v>
      </c>
      <c r="AW681" s="14" t="s">
        <v>36</v>
      </c>
      <c r="AX681" s="14" t="s">
        <v>75</v>
      </c>
      <c r="AY681" s="160" t="s">
        <v>154</v>
      </c>
    </row>
    <row r="682" spans="2:65" s="12" customFormat="1" ht="11.25" x14ac:dyDescent="0.2">
      <c r="B682" s="146"/>
      <c r="D682" s="147" t="s">
        <v>166</v>
      </c>
      <c r="E682" s="148" t="s">
        <v>19</v>
      </c>
      <c r="F682" s="149" t="s">
        <v>962</v>
      </c>
      <c r="H682" s="150">
        <v>13.77</v>
      </c>
      <c r="I682" s="151"/>
      <c r="L682" s="146"/>
      <c r="M682" s="152"/>
      <c r="U682" s="331"/>
      <c r="V682" s="1" t="str">
        <f t="shared" ref="V682:V745" si="9">IF(U682="investice",J682,"")</f>
        <v/>
      </c>
      <c r="AT682" s="148" t="s">
        <v>166</v>
      </c>
      <c r="AU682" s="148" t="s">
        <v>88</v>
      </c>
      <c r="AV682" s="12" t="s">
        <v>88</v>
      </c>
      <c r="AW682" s="12" t="s">
        <v>36</v>
      </c>
      <c r="AX682" s="12" t="s">
        <v>75</v>
      </c>
      <c r="AY682" s="148" t="s">
        <v>154</v>
      </c>
    </row>
    <row r="683" spans="2:65" s="12" customFormat="1" ht="11.25" x14ac:dyDescent="0.2">
      <c r="B683" s="146"/>
      <c r="D683" s="147" t="s">
        <v>166</v>
      </c>
      <c r="E683" s="148" t="s">
        <v>19</v>
      </c>
      <c r="F683" s="149" t="s">
        <v>963</v>
      </c>
      <c r="H683" s="150">
        <v>32.64</v>
      </c>
      <c r="I683" s="151"/>
      <c r="L683" s="146"/>
      <c r="M683" s="152"/>
      <c r="U683" s="331"/>
      <c r="V683" s="1" t="str">
        <f t="shared" si="9"/>
        <v/>
      </c>
      <c r="AT683" s="148" t="s">
        <v>166</v>
      </c>
      <c r="AU683" s="148" t="s">
        <v>88</v>
      </c>
      <c r="AV683" s="12" t="s">
        <v>88</v>
      </c>
      <c r="AW683" s="12" t="s">
        <v>36</v>
      </c>
      <c r="AX683" s="12" t="s">
        <v>75</v>
      </c>
      <c r="AY683" s="148" t="s">
        <v>154</v>
      </c>
    </row>
    <row r="684" spans="2:65" s="13" customFormat="1" ht="11.25" x14ac:dyDescent="0.2">
      <c r="B684" s="153"/>
      <c r="D684" s="147" t="s">
        <v>166</v>
      </c>
      <c r="E684" s="154" t="s">
        <v>19</v>
      </c>
      <c r="F684" s="155" t="s">
        <v>168</v>
      </c>
      <c r="H684" s="156">
        <v>46.41</v>
      </c>
      <c r="I684" s="157"/>
      <c r="L684" s="153"/>
      <c r="M684" s="158"/>
      <c r="U684" s="332"/>
      <c r="V684" s="1" t="str">
        <f t="shared" si="9"/>
        <v/>
      </c>
      <c r="AT684" s="154" t="s">
        <v>166</v>
      </c>
      <c r="AU684" s="154" t="s">
        <v>88</v>
      </c>
      <c r="AV684" s="13" t="s">
        <v>162</v>
      </c>
      <c r="AW684" s="13" t="s">
        <v>36</v>
      </c>
      <c r="AX684" s="13" t="s">
        <v>82</v>
      </c>
      <c r="AY684" s="154" t="s">
        <v>154</v>
      </c>
    </row>
    <row r="685" spans="2:65" s="11" customFormat="1" ht="22.9" customHeight="1" x14ac:dyDescent="0.2">
      <c r="B685" s="117"/>
      <c r="D685" s="118" t="s">
        <v>74</v>
      </c>
      <c r="E685" s="127" t="s">
        <v>964</v>
      </c>
      <c r="F685" s="127" t="s">
        <v>965</v>
      </c>
      <c r="I685" s="120"/>
      <c r="J685" s="128">
        <f>BK685</f>
        <v>0</v>
      </c>
      <c r="L685" s="117"/>
      <c r="M685" s="122"/>
      <c r="P685" s="123">
        <f>SUM(P686:P746)</f>
        <v>0</v>
      </c>
      <c r="R685" s="123">
        <f>SUM(R686:R746)</f>
        <v>0.75821536000000023</v>
      </c>
      <c r="T685" s="123">
        <f>SUM(T686:T746)</f>
        <v>0</v>
      </c>
      <c r="U685" s="328"/>
      <c r="V685" s="1" t="str">
        <f t="shared" si="9"/>
        <v/>
      </c>
      <c r="AR685" s="118" t="s">
        <v>88</v>
      </c>
      <c r="AT685" s="125" t="s">
        <v>74</v>
      </c>
      <c r="AU685" s="125" t="s">
        <v>82</v>
      </c>
      <c r="AY685" s="118" t="s">
        <v>154</v>
      </c>
      <c r="BK685" s="126">
        <f>SUM(BK686:BK746)</f>
        <v>0</v>
      </c>
    </row>
    <row r="686" spans="2:65" s="1" customFormat="1" ht="16.5" customHeight="1" x14ac:dyDescent="0.2">
      <c r="B686" s="33"/>
      <c r="C686" s="129" t="s">
        <v>966</v>
      </c>
      <c r="D686" s="129" t="s">
        <v>157</v>
      </c>
      <c r="E686" s="130" t="s">
        <v>967</v>
      </c>
      <c r="F686" s="131" t="s">
        <v>968</v>
      </c>
      <c r="G686" s="132" t="s">
        <v>171</v>
      </c>
      <c r="H686" s="133">
        <v>31.236000000000001</v>
      </c>
      <c r="I686" s="134"/>
      <c r="J686" s="135">
        <f>ROUND(I686*H686,2)</f>
        <v>0</v>
      </c>
      <c r="K686" s="131" t="s">
        <v>161</v>
      </c>
      <c r="L686" s="33"/>
      <c r="M686" s="136" t="s">
        <v>19</v>
      </c>
      <c r="N686" s="137" t="s">
        <v>47</v>
      </c>
      <c r="P686" s="138">
        <f>O686*H686</f>
        <v>0</v>
      </c>
      <c r="Q686" s="138">
        <v>2.9999999999999997E-4</v>
      </c>
      <c r="R686" s="138">
        <f>Q686*H686</f>
        <v>9.3707999999999986E-3</v>
      </c>
      <c r="S686" s="138">
        <v>0</v>
      </c>
      <c r="T686" s="138">
        <f>S686*H686</f>
        <v>0</v>
      </c>
      <c r="U686" s="329" t="s">
        <v>19</v>
      </c>
      <c r="V686" s="1" t="str">
        <f t="shared" si="9"/>
        <v/>
      </c>
      <c r="AR686" s="140" t="s">
        <v>285</v>
      </c>
      <c r="AT686" s="140" t="s">
        <v>157</v>
      </c>
      <c r="AU686" s="140" t="s">
        <v>88</v>
      </c>
      <c r="AY686" s="18" t="s">
        <v>154</v>
      </c>
      <c r="BE686" s="141">
        <f>IF(N686="základní",J686,0)</f>
        <v>0</v>
      </c>
      <c r="BF686" s="141">
        <f>IF(N686="snížená",J686,0)</f>
        <v>0</v>
      </c>
      <c r="BG686" s="141">
        <f>IF(N686="zákl. přenesená",J686,0)</f>
        <v>0</v>
      </c>
      <c r="BH686" s="141">
        <f>IF(N686="sníž. přenesená",J686,0)</f>
        <v>0</v>
      </c>
      <c r="BI686" s="141">
        <f>IF(N686="nulová",J686,0)</f>
        <v>0</v>
      </c>
      <c r="BJ686" s="18" t="s">
        <v>88</v>
      </c>
      <c r="BK686" s="141">
        <f>ROUND(I686*H686,2)</f>
        <v>0</v>
      </c>
      <c r="BL686" s="18" t="s">
        <v>285</v>
      </c>
      <c r="BM686" s="140" t="s">
        <v>969</v>
      </c>
    </row>
    <row r="687" spans="2:65" s="1" customFormat="1" ht="11.25" x14ac:dyDescent="0.2">
      <c r="B687" s="33"/>
      <c r="D687" s="142" t="s">
        <v>164</v>
      </c>
      <c r="F687" s="143" t="s">
        <v>970</v>
      </c>
      <c r="I687" s="144"/>
      <c r="L687" s="33"/>
      <c r="M687" s="145"/>
      <c r="U687" s="330"/>
      <c r="V687" s="1" t="str">
        <f t="shared" si="9"/>
        <v/>
      </c>
      <c r="AT687" s="18" t="s">
        <v>164</v>
      </c>
      <c r="AU687" s="18" t="s">
        <v>88</v>
      </c>
    </row>
    <row r="688" spans="2:65" s="14" customFormat="1" ht="11.25" x14ac:dyDescent="0.2">
      <c r="B688" s="159"/>
      <c r="D688" s="147" t="s">
        <v>166</v>
      </c>
      <c r="E688" s="160" t="s">
        <v>19</v>
      </c>
      <c r="F688" s="161" t="s">
        <v>391</v>
      </c>
      <c r="H688" s="160" t="s">
        <v>19</v>
      </c>
      <c r="I688" s="162"/>
      <c r="L688" s="159"/>
      <c r="M688" s="163"/>
      <c r="U688" s="333"/>
      <c r="V688" s="1" t="str">
        <f t="shared" si="9"/>
        <v/>
      </c>
      <c r="AT688" s="160" t="s">
        <v>166</v>
      </c>
      <c r="AU688" s="160" t="s">
        <v>88</v>
      </c>
      <c r="AV688" s="14" t="s">
        <v>82</v>
      </c>
      <c r="AW688" s="14" t="s">
        <v>36</v>
      </c>
      <c r="AX688" s="14" t="s">
        <v>75</v>
      </c>
      <c r="AY688" s="160" t="s">
        <v>154</v>
      </c>
    </row>
    <row r="689" spans="2:65" s="12" customFormat="1" ht="11.25" x14ac:dyDescent="0.2">
      <c r="B689" s="146"/>
      <c r="D689" s="147" t="s">
        <v>166</v>
      </c>
      <c r="E689" s="148" t="s">
        <v>19</v>
      </c>
      <c r="F689" s="149" t="s">
        <v>971</v>
      </c>
      <c r="H689" s="150">
        <v>13.2</v>
      </c>
      <c r="I689" s="151"/>
      <c r="L689" s="146"/>
      <c r="M689" s="152"/>
      <c r="U689" s="331"/>
      <c r="V689" s="1" t="str">
        <f t="shared" si="9"/>
        <v/>
      </c>
      <c r="AT689" s="148" t="s">
        <v>166</v>
      </c>
      <c r="AU689" s="148" t="s">
        <v>88</v>
      </c>
      <c r="AV689" s="12" t="s">
        <v>88</v>
      </c>
      <c r="AW689" s="12" t="s">
        <v>36</v>
      </c>
      <c r="AX689" s="12" t="s">
        <v>75</v>
      </c>
      <c r="AY689" s="148" t="s">
        <v>154</v>
      </c>
    </row>
    <row r="690" spans="2:65" s="12" customFormat="1" ht="11.25" x14ac:dyDescent="0.2">
      <c r="B690" s="146"/>
      <c r="D690" s="147" t="s">
        <v>166</v>
      </c>
      <c r="E690" s="148" t="s">
        <v>19</v>
      </c>
      <c r="F690" s="149" t="s">
        <v>972</v>
      </c>
      <c r="H690" s="150">
        <v>-2.6040000000000001</v>
      </c>
      <c r="I690" s="151"/>
      <c r="L690" s="146"/>
      <c r="M690" s="152"/>
      <c r="U690" s="331"/>
      <c r="V690" s="1" t="str">
        <f t="shared" si="9"/>
        <v/>
      </c>
      <c r="AT690" s="148" t="s">
        <v>166</v>
      </c>
      <c r="AU690" s="148" t="s">
        <v>88</v>
      </c>
      <c r="AV690" s="12" t="s">
        <v>88</v>
      </c>
      <c r="AW690" s="12" t="s">
        <v>36</v>
      </c>
      <c r="AX690" s="12" t="s">
        <v>75</v>
      </c>
      <c r="AY690" s="148" t="s">
        <v>154</v>
      </c>
    </row>
    <row r="691" spans="2:65" s="14" customFormat="1" ht="11.25" x14ac:dyDescent="0.2">
      <c r="B691" s="159"/>
      <c r="D691" s="147" t="s">
        <v>166</v>
      </c>
      <c r="E691" s="160" t="s">
        <v>19</v>
      </c>
      <c r="F691" s="161" t="s">
        <v>398</v>
      </c>
      <c r="H691" s="160" t="s">
        <v>19</v>
      </c>
      <c r="I691" s="162"/>
      <c r="L691" s="159"/>
      <c r="M691" s="163"/>
      <c r="U691" s="333"/>
      <c r="V691" s="1" t="str">
        <f t="shared" si="9"/>
        <v/>
      </c>
      <c r="AT691" s="160" t="s">
        <v>166</v>
      </c>
      <c r="AU691" s="160" t="s">
        <v>88</v>
      </c>
      <c r="AV691" s="14" t="s">
        <v>82</v>
      </c>
      <c r="AW691" s="14" t="s">
        <v>36</v>
      </c>
      <c r="AX691" s="14" t="s">
        <v>75</v>
      </c>
      <c r="AY691" s="160" t="s">
        <v>154</v>
      </c>
    </row>
    <row r="692" spans="2:65" s="12" customFormat="1" ht="11.25" x14ac:dyDescent="0.2">
      <c r="B692" s="146"/>
      <c r="D692" s="147" t="s">
        <v>166</v>
      </c>
      <c r="E692" s="148" t="s">
        <v>19</v>
      </c>
      <c r="F692" s="149" t="s">
        <v>973</v>
      </c>
      <c r="H692" s="150">
        <v>20</v>
      </c>
      <c r="I692" s="151"/>
      <c r="L692" s="146"/>
      <c r="M692" s="152"/>
      <c r="U692" s="331"/>
      <c r="V692" s="1" t="str">
        <f t="shared" si="9"/>
        <v/>
      </c>
      <c r="AT692" s="148" t="s">
        <v>166</v>
      </c>
      <c r="AU692" s="148" t="s">
        <v>88</v>
      </c>
      <c r="AV692" s="12" t="s">
        <v>88</v>
      </c>
      <c r="AW692" s="12" t="s">
        <v>36</v>
      </c>
      <c r="AX692" s="12" t="s">
        <v>75</v>
      </c>
      <c r="AY692" s="148" t="s">
        <v>154</v>
      </c>
    </row>
    <row r="693" spans="2:65" s="12" customFormat="1" ht="11.25" x14ac:dyDescent="0.2">
      <c r="B693" s="146"/>
      <c r="D693" s="147" t="s">
        <v>166</v>
      </c>
      <c r="E693" s="148" t="s">
        <v>19</v>
      </c>
      <c r="F693" s="149" t="s">
        <v>974</v>
      </c>
      <c r="H693" s="150">
        <v>-2</v>
      </c>
      <c r="I693" s="151"/>
      <c r="L693" s="146"/>
      <c r="M693" s="152"/>
      <c r="U693" s="331"/>
      <c r="V693" s="1" t="str">
        <f t="shared" si="9"/>
        <v/>
      </c>
      <c r="AT693" s="148" t="s">
        <v>166</v>
      </c>
      <c r="AU693" s="148" t="s">
        <v>88</v>
      </c>
      <c r="AV693" s="12" t="s">
        <v>88</v>
      </c>
      <c r="AW693" s="12" t="s">
        <v>36</v>
      </c>
      <c r="AX693" s="12" t="s">
        <v>75</v>
      </c>
      <c r="AY693" s="148" t="s">
        <v>154</v>
      </c>
    </row>
    <row r="694" spans="2:65" s="14" customFormat="1" ht="11.25" x14ac:dyDescent="0.2">
      <c r="B694" s="159"/>
      <c r="D694" s="147" t="s">
        <v>166</v>
      </c>
      <c r="E694" s="160" t="s">
        <v>19</v>
      </c>
      <c r="F694" s="161" t="s">
        <v>407</v>
      </c>
      <c r="H694" s="160" t="s">
        <v>19</v>
      </c>
      <c r="I694" s="162"/>
      <c r="L694" s="159"/>
      <c r="M694" s="163"/>
      <c r="U694" s="333"/>
      <c r="V694" s="1" t="str">
        <f t="shared" si="9"/>
        <v/>
      </c>
      <c r="AT694" s="160" t="s">
        <v>166</v>
      </c>
      <c r="AU694" s="160" t="s">
        <v>88</v>
      </c>
      <c r="AV694" s="14" t="s">
        <v>82</v>
      </c>
      <c r="AW694" s="14" t="s">
        <v>36</v>
      </c>
      <c r="AX694" s="14" t="s">
        <v>75</v>
      </c>
      <c r="AY694" s="160" t="s">
        <v>154</v>
      </c>
    </row>
    <row r="695" spans="2:65" s="12" customFormat="1" ht="11.25" x14ac:dyDescent="0.2">
      <c r="B695" s="146"/>
      <c r="D695" s="147" t="s">
        <v>166</v>
      </c>
      <c r="E695" s="148" t="s">
        <v>19</v>
      </c>
      <c r="F695" s="149" t="s">
        <v>975</v>
      </c>
      <c r="H695" s="150">
        <v>2.64</v>
      </c>
      <c r="I695" s="151"/>
      <c r="L695" s="146"/>
      <c r="M695" s="152"/>
      <c r="U695" s="331"/>
      <c r="V695" s="1" t="str">
        <f t="shared" si="9"/>
        <v/>
      </c>
      <c r="AT695" s="148" t="s">
        <v>166</v>
      </c>
      <c r="AU695" s="148" t="s">
        <v>88</v>
      </c>
      <c r="AV695" s="12" t="s">
        <v>88</v>
      </c>
      <c r="AW695" s="12" t="s">
        <v>36</v>
      </c>
      <c r="AX695" s="12" t="s">
        <v>75</v>
      </c>
      <c r="AY695" s="148" t="s">
        <v>154</v>
      </c>
    </row>
    <row r="696" spans="2:65" s="13" customFormat="1" ht="11.25" x14ac:dyDescent="0.2">
      <c r="B696" s="153"/>
      <c r="D696" s="147" t="s">
        <v>166</v>
      </c>
      <c r="E696" s="154" t="s">
        <v>19</v>
      </c>
      <c r="F696" s="155" t="s">
        <v>168</v>
      </c>
      <c r="H696" s="156">
        <v>31.236000000000001</v>
      </c>
      <c r="I696" s="157"/>
      <c r="L696" s="153"/>
      <c r="M696" s="158"/>
      <c r="U696" s="332"/>
      <c r="V696" s="1" t="str">
        <f t="shared" si="9"/>
        <v/>
      </c>
      <c r="AT696" s="154" t="s">
        <v>166</v>
      </c>
      <c r="AU696" s="154" t="s">
        <v>88</v>
      </c>
      <c r="AV696" s="13" t="s">
        <v>162</v>
      </c>
      <c r="AW696" s="13" t="s">
        <v>36</v>
      </c>
      <c r="AX696" s="13" t="s">
        <v>82</v>
      </c>
      <c r="AY696" s="154" t="s">
        <v>154</v>
      </c>
    </row>
    <row r="697" spans="2:65" s="1" customFormat="1" ht="21.75" customHeight="1" x14ac:dyDescent="0.2">
      <c r="B697" s="33"/>
      <c r="C697" s="129" t="s">
        <v>976</v>
      </c>
      <c r="D697" s="129" t="s">
        <v>157</v>
      </c>
      <c r="E697" s="130" t="s">
        <v>977</v>
      </c>
      <c r="F697" s="131" t="s">
        <v>978</v>
      </c>
      <c r="G697" s="132" t="s">
        <v>171</v>
      </c>
      <c r="H697" s="133">
        <v>31.236000000000001</v>
      </c>
      <c r="I697" s="134"/>
      <c r="J697" s="135">
        <f>ROUND(I697*H697,2)</f>
        <v>0</v>
      </c>
      <c r="K697" s="131" t="s">
        <v>161</v>
      </c>
      <c r="L697" s="33"/>
      <c r="M697" s="136" t="s">
        <v>19</v>
      </c>
      <c r="N697" s="137" t="s">
        <v>47</v>
      </c>
      <c r="P697" s="138">
        <f>O697*H697</f>
        <v>0</v>
      </c>
      <c r="Q697" s="138">
        <v>9.0900000000000009E-3</v>
      </c>
      <c r="R697" s="138">
        <f>Q697*H697</f>
        <v>0.28393524000000003</v>
      </c>
      <c r="S697" s="138">
        <v>0</v>
      </c>
      <c r="T697" s="138">
        <f>S697*H697</f>
        <v>0</v>
      </c>
      <c r="U697" s="329" t="s">
        <v>19</v>
      </c>
      <c r="V697" s="1" t="str">
        <f t="shared" si="9"/>
        <v/>
      </c>
      <c r="AR697" s="140" t="s">
        <v>285</v>
      </c>
      <c r="AT697" s="140" t="s">
        <v>157</v>
      </c>
      <c r="AU697" s="140" t="s">
        <v>88</v>
      </c>
      <c r="AY697" s="18" t="s">
        <v>154</v>
      </c>
      <c r="BE697" s="141">
        <f>IF(N697="základní",J697,0)</f>
        <v>0</v>
      </c>
      <c r="BF697" s="141">
        <f>IF(N697="snížená",J697,0)</f>
        <v>0</v>
      </c>
      <c r="BG697" s="141">
        <f>IF(N697="zákl. přenesená",J697,0)</f>
        <v>0</v>
      </c>
      <c r="BH697" s="141">
        <f>IF(N697="sníž. přenesená",J697,0)</f>
        <v>0</v>
      </c>
      <c r="BI697" s="141">
        <f>IF(N697="nulová",J697,0)</f>
        <v>0</v>
      </c>
      <c r="BJ697" s="18" t="s">
        <v>88</v>
      </c>
      <c r="BK697" s="141">
        <f>ROUND(I697*H697,2)</f>
        <v>0</v>
      </c>
      <c r="BL697" s="18" t="s">
        <v>285</v>
      </c>
      <c r="BM697" s="140" t="s">
        <v>979</v>
      </c>
    </row>
    <row r="698" spans="2:65" s="1" customFormat="1" ht="11.25" x14ac:dyDescent="0.2">
      <c r="B698" s="33"/>
      <c r="D698" s="142" t="s">
        <v>164</v>
      </c>
      <c r="F698" s="143" t="s">
        <v>980</v>
      </c>
      <c r="I698" s="144"/>
      <c r="L698" s="33"/>
      <c r="M698" s="145"/>
      <c r="U698" s="330"/>
      <c r="V698" s="1" t="str">
        <f t="shared" si="9"/>
        <v/>
      </c>
      <c r="AT698" s="18" t="s">
        <v>164</v>
      </c>
      <c r="AU698" s="18" t="s">
        <v>88</v>
      </c>
    </row>
    <row r="699" spans="2:65" s="1" customFormat="1" ht="16.5" customHeight="1" x14ac:dyDescent="0.2">
      <c r="B699" s="33"/>
      <c r="C699" s="171" t="s">
        <v>981</v>
      </c>
      <c r="D699" s="171" t="s">
        <v>648</v>
      </c>
      <c r="E699" s="172" t="s">
        <v>982</v>
      </c>
      <c r="F699" s="173" t="s">
        <v>983</v>
      </c>
      <c r="G699" s="174" t="s">
        <v>171</v>
      </c>
      <c r="H699" s="175">
        <v>34.36</v>
      </c>
      <c r="I699" s="176"/>
      <c r="J699" s="177">
        <f>ROUND(I699*H699,2)</f>
        <v>0</v>
      </c>
      <c r="K699" s="173" t="s">
        <v>19</v>
      </c>
      <c r="L699" s="178"/>
      <c r="M699" s="179" t="s">
        <v>19</v>
      </c>
      <c r="N699" s="180" t="s">
        <v>47</v>
      </c>
      <c r="P699" s="138">
        <f>O699*H699</f>
        <v>0</v>
      </c>
      <c r="Q699" s="138">
        <v>1.2319999999999999E-2</v>
      </c>
      <c r="R699" s="138">
        <f>Q699*H699</f>
        <v>0.42331519999999995</v>
      </c>
      <c r="S699" s="138">
        <v>0</v>
      </c>
      <c r="T699" s="138">
        <f>S699*H699</f>
        <v>0</v>
      </c>
      <c r="U699" s="329" t="s">
        <v>19</v>
      </c>
      <c r="V699" s="1" t="str">
        <f t="shared" si="9"/>
        <v/>
      </c>
      <c r="AR699" s="140" t="s">
        <v>413</v>
      </c>
      <c r="AT699" s="140" t="s">
        <v>648</v>
      </c>
      <c r="AU699" s="140" t="s">
        <v>88</v>
      </c>
      <c r="AY699" s="18" t="s">
        <v>154</v>
      </c>
      <c r="BE699" s="141">
        <f>IF(N699="základní",J699,0)</f>
        <v>0</v>
      </c>
      <c r="BF699" s="141">
        <f>IF(N699="snížená",J699,0)</f>
        <v>0</v>
      </c>
      <c r="BG699" s="141">
        <f>IF(N699="zákl. přenesená",J699,0)</f>
        <v>0</v>
      </c>
      <c r="BH699" s="141">
        <f>IF(N699="sníž. přenesená",J699,0)</f>
        <v>0</v>
      </c>
      <c r="BI699" s="141">
        <f>IF(N699="nulová",J699,0)</f>
        <v>0</v>
      </c>
      <c r="BJ699" s="18" t="s">
        <v>88</v>
      </c>
      <c r="BK699" s="141">
        <f>ROUND(I699*H699,2)</f>
        <v>0</v>
      </c>
      <c r="BL699" s="18" t="s">
        <v>285</v>
      </c>
      <c r="BM699" s="140" t="s">
        <v>984</v>
      </c>
    </row>
    <row r="700" spans="2:65" s="12" customFormat="1" ht="11.25" x14ac:dyDescent="0.2">
      <c r="B700" s="146"/>
      <c r="D700" s="147" t="s">
        <v>166</v>
      </c>
      <c r="F700" s="149" t="s">
        <v>985</v>
      </c>
      <c r="H700" s="150">
        <v>34.36</v>
      </c>
      <c r="I700" s="151"/>
      <c r="L700" s="146"/>
      <c r="M700" s="152"/>
      <c r="U700" s="331"/>
      <c r="V700" s="1" t="str">
        <f t="shared" si="9"/>
        <v/>
      </c>
      <c r="AT700" s="148" t="s">
        <v>166</v>
      </c>
      <c r="AU700" s="148" t="s">
        <v>88</v>
      </c>
      <c r="AV700" s="12" t="s">
        <v>88</v>
      </c>
      <c r="AW700" s="12" t="s">
        <v>4</v>
      </c>
      <c r="AX700" s="12" t="s">
        <v>82</v>
      </c>
      <c r="AY700" s="148" t="s">
        <v>154</v>
      </c>
    </row>
    <row r="701" spans="2:65" s="1" customFormat="1" ht="16.5" customHeight="1" x14ac:dyDescent="0.2">
      <c r="B701" s="33"/>
      <c r="C701" s="129" t="s">
        <v>986</v>
      </c>
      <c r="D701" s="129" t="s">
        <v>157</v>
      </c>
      <c r="E701" s="130" t="s">
        <v>987</v>
      </c>
      <c r="F701" s="131" t="s">
        <v>988</v>
      </c>
      <c r="G701" s="132" t="s">
        <v>188</v>
      </c>
      <c r="H701" s="133">
        <v>6.1849999999999996</v>
      </c>
      <c r="I701" s="134"/>
      <c r="J701" s="135">
        <f>ROUND(I701*H701,2)</f>
        <v>0</v>
      </c>
      <c r="K701" s="131" t="s">
        <v>161</v>
      </c>
      <c r="L701" s="33"/>
      <c r="M701" s="136" t="s">
        <v>19</v>
      </c>
      <c r="N701" s="137" t="s">
        <v>47</v>
      </c>
      <c r="P701" s="138">
        <f>O701*H701</f>
        <v>0</v>
      </c>
      <c r="Q701" s="138">
        <v>2.0000000000000001E-4</v>
      </c>
      <c r="R701" s="138">
        <f>Q701*H701</f>
        <v>1.237E-3</v>
      </c>
      <c r="S701" s="138">
        <v>0</v>
      </c>
      <c r="T701" s="138">
        <f>S701*H701</f>
        <v>0</v>
      </c>
      <c r="U701" s="329" t="s">
        <v>19</v>
      </c>
      <c r="V701" s="1" t="str">
        <f t="shared" si="9"/>
        <v/>
      </c>
      <c r="AR701" s="140" t="s">
        <v>285</v>
      </c>
      <c r="AT701" s="140" t="s">
        <v>157</v>
      </c>
      <c r="AU701" s="140" t="s">
        <v>88</v>
      </c>
      <c r="AY701" s="18" t="s">
        <v>154</v>
      </c>
      <c r="BE701" s="141">
        <f>IF(N701="základní",J701,0)</f>
        <v>0</v>
      </c>
      <c r="BF701" s="141">
        <f>IF(N701="snížená",J701,0)</f>
        <v>0</v>
      </c>
      <c r="BG701" s="141">
        <f>IF(N701="zákl. přenesená",J701,0)</f>
        <v>0</v>
      </c>
      <c r="BH701" s="141">
        <f>IF(N701="sníž. přenesená",J701,0)</f>
        <v>0</v>
      </c>
      <c r="BI701" s="141">
        <f>IF(N701="nulová",J701,0)</f>
        <v>0</v>
      </c>
      <c r="BJ701" s="18" t="s">
        <v>88</v>
      </c>
      <c r="BK701" s="141">
        <f>ROUND(I701*H701,2)</f>
        <v>0</v>
      </c>
      <c r="BL701" s="18" t="s">
        <v>285</v>
      </c>
      <c r="BM701" s="140" t="s">
        <v>989</v>
      </c>
    </row>
    <row r="702" spans="2:65" s="1" customFormat="1" ht="11.25" x14ac:dyDescent="0.2">
      <c r="B702" s="33"/>
      <c r="D702" s="142" t="s">
        <v>164</v>
      </c>
      <c r="F702" s="143" t="s">
        <v>990</v>
      </c>
      <c r="I702" s="144"/>
      <c r="L702" s="33"/>
      <c r="M702" s="145"/>
      <c r="U702" s="330"/>
      <c r="V702" s="1" t="str">
        <f t="shared" si="9"/>
        <v/>
      </c>
      <c r="AT702" s="18" t="s">
        <v>164</v>
      </c>
      <c r="AU702" s="18" t="s">
        <v>88</v>
      </c>
    </row>
    <row r="703" spans="2:65" s="12" customFormat="1" ht="11.25" x14ac:dyDescent="0.2">
      <c r="B703" s="146"/>
      <c r="D703" s="147" t="s">
        <v>166</v>
      </c>
      <c r="E703" s="148" t="s">
        <v>19</v>
      </c>
      <c r="F703" s="149" t="s">
        <v>991</v>
      </c>
      <c r="H703" s="150">
        <v>2.1850000000000001</v>
      </c>
      <c r="I703" s="151"/>
      <c r="L703" s="146"/>
      <c r="M703" s="152"/>
      <c r="U703" s="331"/>
      <c r="V703" s="1" t="str">
        <f t="shared" si="9"/>
        <v/>
      </c>
      <c r="AT703" s="148" t="s">
        <v>166</v>
      </c>
      <c r="AU703" s="148" t="s">
        <v>88</v>
      </c>
      <c r="AV703" s="12" t="s">
        <v>88</v>
      </c>
      <c r="AW703" s="12" t="s">
        <v>36</v>
      </c>
      <c r="AX703" s="12" t="s">
        <v>75</v>
      </c>
      <c r="AY703" s="148" t="s">
        <v>154</v>
      </c>
    </row>
    <row r="704" spans="2:65" s="12" customFormat="1" ht="11.25" x14ac:dyDescent="0.2">
      <c r="B704" s="146"/>
      <c r="D704" s="147" t="s">
        <v>166</v>
      </c>
      <c r="E704" s="148" t="s">
        <v>19</v>
      </c>
      <c r="F704" s="149" t="s">
        <v>992</v>
      </c>
      <c r="H704" s="150">
        <v>4</v>
      </c>
      <c r="I704" s="151"/>
      <c r="L704" s="146"/>
      <c r="M704" s="152"/>
      <c r="U704" s="331"/>
      <c r="V704" s="1" t="str">
        <f t="shared" si="9"/>
        <v/>
      </c>
      <c r="AT704" s="148" t="s">
        <v>166</v>
      </c>
      <c r="AU704" s="148" t="s">
        <v>88</v>
      </c>
      <c r="AV704" s="12" t="s">
        <v>88</v>
      </c>
      <c r="AW704" s="12" t="s">
        <v>36</v>
      </c>
      <c r="AX704" s="12" t="s">
        <v>75</v>
      </c>
      <c r="AY704" s="148" t="s">
        <v>154</v>
      </c>
    </row>
    <row r="705" spans="2:65" s="13" customFormat="1" ht="11.25" x14ac:dyDescent="0.2">
      <c r="B705" s="153"/>
      <c r="D705" s="147" t="s">
        <v>166</v>
      </c>
      <c r="E705" s="154" t="s">
        <v>19</v>
      </c>
      <c r="F705" s="155" t="s">
        <v>168</v>
      </c>
      <c r="H705" s="156">
        <v>6.1850000000000005</v>
      </c>
      <c r="I705" s="157"/>
      <c r="L705" s="153"/>
      <c r="M705" s="158"/>
      <c r="U705" s="332"/>
      <c r="V705" s="1" t="str">
        <f t="shared" si="9"/>
        <v/>
      </c>
      <c r="AT705" s="154" t="s">
        <v>166</v>
      </c>
      <c r="AU705" s="154" t="s">
        <v>88</v>
      </c>
      <c r="AV705" s="13" t="s">
        <v>162</v>
      </c>
      <c r="AW705" s="13" t="s">
        <v>36</v>
      </c>
      <c r="AX705" s="13" t="s">
        <v>82</v>
      </c>
      <c r="AY705" s="154" t="s">
        <v>154</v>
      </c>
    </row>
    <row r="706" spans="2:65" s="1" customFormat="1" ht="16.5" customHeight="1" x14ac:dyDescent="0.2">
      <c r="B706" s="33"/>
      <c r="C706" s="129" t="s">
        <v>993</v>
      </c>
      <c r="D706" s="129" t="s">
        <v>157</v>
      </c>
      <c r="E706" s="130" t="s">
        <v>994</v>
      </c>
      <c r="F706" s="131" t="s">
        <v>995</v>
      </c>
      <c r="G706" s="132" t="s">
        <v>188</v>
      </c>
      <c r="H706" s="133">
        <v>3.2850000000000001</v>
      </c>
      <c r="I706" s="134"/>
      <c r="J706" s="135">
        <f>ROUND(I706*H706,2)</f>
        <v>0</v>
      </c>
      <c r="K706" s="131" t="s">
        <v>161</v>
      </c>
      <c r="L706" s="33"/>
      <c r="M706" s="136" t="s">
        <v>19</v>
      </c>
      <c r="N706" s="137" t="s">
        <v>47</v>
      </c>
      <c r="P706" s="138">
        <f>O706*H706</f>
        <v>0</v>
      </c>
      <c r="Q706" s="138">
        <v>2.0000000000000001E-4</v>
      </c>
      <c r="R706" s="138">
        <f>Q706*H706</f>
        <v>6.5700000000000003E-4</v>
      </c>
      <c r="S706" s="138">
        <v>0</v>
      </c>
      <c r="T706" s="138">
        <f>S706*H706</f>
        <v>0</v>
      </c>
      <c r="U706" s="329" t="s">
        <v>19</v>
      </c>
      <c r="V706" s="1" t="str">
        <f t="shared" si="9"/>
        <v/>
      </c>
      <c r="AR706" s="140" t="s">
        <v>285</v>
      </c>
      <c r="AT706" s="140" t="s">
        <v>157</v>
      </c>
      <c r="AU706" s="140" t="s">
        <v>88</v>
      </c>
      <c r="AY706" s="18" t="s">
        <v>154</v>
      </c>
      <c r="BE706" s="141">
        <f>IF(N706="základní",J706,0)</f>
        <v>0</v>
      </c>
      <c r="BF706" s="141">
        <f>IF(N706="snížená",J706,0)</f>
        <v>0</v>
      </c>
      <c r="BG706" s="141">
        <f>IF(N706="zákl. přenesená",J706,0)</f>
        <v>0</v>
      </c>
      <c r="BH706" s="141">
        <f>IF(N706="sníž. přenesená",J706,0)</f>
        <v>0</v>
      </c>
      <c r="BI706" s="141">
        <f>IF(N706="nulová",J706,0)</f>
        <v>0</v>
      </c>
      <c r="BJ706" s="18" t="s">
        <v>88</v>
      </c>
      <c r="BK706" s="141">
        <f>ROUND(I706*H706,2)</f>
        <v>0</v>
      </c>
      <c r="BL706" s="18" t="s">
        <v>285</v>
      </c>
      <c r="BM706" s="140" t="s">
        <v>996</v>
      </c>
    </row>
    <row r="707" spans="2:65" s="1" customFormat="1" ht="11.25" x14ac:dyDescent="0.2">
      <c r="B707" s="33"/>
      <c r="D707" s="142" t="s">
        <v>164</v>
      </c>
      <c r="F707" s="143" t="s">
        <v>997</v>
      </c>
      <c r="I707" s="144"/>
      <c r="L707" s="33"/>
      <c r="M707" s="145"/>
      <c r="U707" s="330"/>
      <c r="V707" s="1" t="str">
        <f t="shared" si="9"/>
        <v/>
      </c>
      <c r="AT707" s="18" t="s">
        <v>164</v>
      </c>
      <c r="AU707" s="18" t="s">
        <v>88</v>
      </c>
    </row>
    <row r="708" spans="2:65" s="12" customFormat="1" ht="11.25" x14ac:dyDescent="0.2">
      <c r="B708" s="146"/>
      <c r="D708" s="147" t="s">
        <v>166</v>
      </c>
      <c r="E708" s="148" t="s">
        <v>19</v>
      </c>
      <c r="F708" s="149" t="s">
        <v>998</v>
      </c>
      <c r="H708" s="150">
        <v>3.2850000000000001</v>
      </c>
      <c r="I708" s="151"/>
      <c r="L708" s="146"/>
      <c r="M708" s="152"/>
      <c r="U708" s="331"/>
      <c r="V708" s="1" t="str">
        <f t="shared" si="9"/>
        <v/>
      </c>
      <c r="AT708" s="148" t="s">
        <v>166</v>
      </c>
      <c r="AU708" s="148" t="s">
        <v>88</v>
      </c>
      <c r="AV708" s="12" t="s">
        <v>88</v>
      </c>
      <c r="AW708" s="12" t="s">
        <v>36</v>
      </c>
      <c r="AX708" s="12" t="s">
        <v>75</v>
      </c>
      <c r="AY708" s="148" t="s">
        <v>154</v>
      </c>
    </row>
    <row r="709" spans="2:65" s="13" customFormat="1" ht="11.25" x14ac:dyDescent="0.2">
      <c r="B709" s="153"/>
      <c r="D709" s="147" t="s">
        <v>166</v>
      </c>
      <c r="E709" s="154" t="s">
        <v>19</v>
      </c>
      <c r="F709" s="155" t="s">
        <v>168</v>
      </c>
      <c r="H709" s="156">
        <v>3.2850000000000001</v>
      </c>
      <c r="I709" s="157"/>
      <c r="L709" s="153"/>
      <c r="M709" s="158"/>
      <c r="U709" s="332"/>
      <c r="V709" s="1" t="str">
        <f t="shared" si="9"/>
        <v/>
      </c>
      <c r="AT709" s="154" t="s">
        <v>166</v>
      </c>
      <c r="AU709" s="154" t="s">
        <v>88</v>
      </c>
      <c r="AV709" s="13" t="s">
        <v>162</v>
      </c>
      <c r="AW709" s="13" t="s">
        <v>36</v>
      </c>
      <c r="AX709" s="13" t="s">
        <v>82</v>
      </c>
      <c r="AY709" s="154" t="s">
        <v>154</v>
      </c>
    </row>
    <row r="710" spans="2:65" s="1" customFormat="1" ht="16.5" customHeight="1" x14ac:dyDescent="0.2">
      <c r="B710" s="33"/>
      <c r="C710" s="129" t="s">
        <v>999</v>
      </c>
      <c r="D710" s="129" t="s">
        <v>157</v>
      </c>
      <c r="E710" s="130" t="s">
        <v>1000</v>
      </c>
      <c r="F710" s="131" t="s">
        <v>1001</v>
      </c>
      <c r="G710" s="132" t="s">
        <v>188</v>
      </c>
      <c r="H710" s="133">
        <v>13.65</v>
      </c>
      <c r="I710" s="134"/>
      <c r="J710" s="135">
        <f>ROUND(I710*H710,2)</f>
        <v>0</v>
      </c>
      <c r="K710" s="131" t="s">
        <v>161</v>
      </c>
      <c r="L710" s="33"/>
      <c r="M710" s="136" t="s">
        <v>19</v>
      </c>
      <c r="N710" s="137" t="s">
        <v>47</v>
      </c>
      <c r="P710" s="138">
        <f>O710*H710</f>
        <v>0</v>
      </c>
      <c r="Q710" s="138">
        <v>1.8000000000000001E-4</v>
      </c>
      <c r="R710" s="138">
        <f>Q710*H710</f>
        <v>2.4570000000000004E-3</v>
      </c>
      <c r="S710" s="138">
        <v>0</v>
      </c>
      <c r="T710" s="138">
        <f>S710*H710</f>
        <v>0</v>
      </c>
      <c r="U710" s="329" t="s">
        <v>19</v>
      </c>
      <c r="V710" s="1" t="str">
        <f t="shared" si="9"/>
        <v/>
      </c>
      <c r="AR710" s="140" t="s">
        <v>285</v>
      </c>
      <c r="AT710" s="140" t="s">
        <v>157</v>
      </c>
      <c r="AU710" s="140" t="s">
        <v>88</v>
      </c>
      <c r="AY710" s="18" t="s">
        <v>154</v>
      </c>
      <c r="BE710" s="141">
        <f>IF(N710="základní",J710,0)</f>
        <v>0</v>
      </c>
      <c r="BF710" s="141">
        <f>IF(N710="snížená",J710,0)</f>
        <v>0</v>
      </c>
      <c r="BG710" s="141">
        <f>IF(N710="zákl. přenesená",J710,0)</f>
        <v>0</v>
      </c>
      <c r="BH710" s="141">
        <f>IF(N710="sníž. přenesená",J710,0)</f>
        <v>0</v>
      </c>
      <c r="BI710" s="141">
        <f>IF(N710="nulová",J710,0)</f>
        <v>0</v>
      </c>
      <c r="BJ710" s="18" t="s">
        <v>88</v>
      </c>
      <c r="BK710" s="141">
        <f>ROUND(I710*H710,2)</f>
        <v>0</v>
      </c>
      <c r="BL710" s="18" t="s">
        <v>285</v>
      </c>
      <c r="BM710" s="140" t="s">
        <v>1002</v>
      </c>
    </row>
    <row r="711" spans="2:65" s="1" customFormat="1" ht="11.25" x14ac:dyDescent="0.2">
      <c r="B711" s="33"/>
      <c r="D711" s="142" t="s">
        <v>164</v>
      </c>
      <c r="F711" s="143" t="s">
        <v>1003</v>
      </c>
      <c r="I711" s="144"/>
      <c r="L711" s="33"/>
      <c r="M711" s="145"/>
      <c r="U711" s="330"/>
      <c r="V711" s="1" t="str">
        <f t="shared" si="9"/>
        <v/>
      </c>
      <c r="AT711" s="18" t="s">
        <v>164</v>
      </c>
      <c r="AU711" s="18" t="s">
        <v>88</v>
      </c>
    </row>
    <row r="712" spans="2:65" s="12" customFormat="1" ht="11.25" x14ac:dyDescent="0.2">
      <c r="B712" s="146"/>
      <c r="D712" s="147" t="s">
        <v>166</v>
      </c>
      <c r="E712" s="148" t="s">
        <v>19</v>
      </c>
      <c r="F712" s="149" t="s">
        <v>1004</v>
      </c>
      <c r="H712" s="150">
        <v>4.6500000000000004</v>
      </c>
      <c r="I712" s="151"/>
      <c r="L712" s="146"/>
      <c r="M712" s="152"/>
      <c r="U712" s="331"/>
      <c r="V712" s="1" t="str">
        <f t="shared" si="9"/>
        <v/>
      </c>
      <c r="AT712" s="148" t="s">
        <v>166</v>
      </c>
      <c r="AU712" s="148" t="s">
        <v>88</v>
      </c>
      <c r="AV712" s="12" t="s">
        <v>88</v>
      </c>
      <c r="AW712" s="12" t="s">
        <v>36</v>
      </c>
      <c r="AX712" s="12" t="s">
        <v>75</v>
      </c>
      <c r="AY712" s="148" t="s">
        <v>154</v>
      </c>
    </row>
    <row r="713" spans="2:65" s="12" customFormat="1" ht="11.25" x14ac:dyDescent="0.2">
      <c r="B713" s="146"/>
      <c r="D713" s="147" t="s">
        <v>166</v>
      </c>
      <c r="E713" s="148" t="s">
        <v>19</v>
      </c>
      <c r="F713" s="149" t="s">
        <v>861</v>
      </c>
      <c r="H713" s="150">
        <v>9</v>
      </c>
      <c r="I713" s="151"/>
      <c r="L713" s="146"/>
      <c r="M713" s="152"/>
      <c r="U713" s="331"/>
      <c r="V713" s="1" t="str">
        <f t="shared" si="9"/>
        <v/>
      </c>
      <c r="AT713" s="148" t="s">
        <v>166</v>
      </c>
      <c r="AU713" s="148" t="s">
        <v>88</v>
      </c>
      <c r="AV713" s="12" t="s">
        <v>88</v>
      </c>
      <c r="AW713" s="12" t="s">
        <v>36</v>
      </c>
      <c r="AX713" s="12" t="s">
        <v>75</v>
      </c>
      <c r="AY713" s="148" t="s">
        <v>154</v>
      </c>
    </row>
    <row r="714" spans="2:65" s="13" customFormat="1" ht="11.25" x14ac:dyDescent="0.2">
      <c r="B714" s="153"/>
      <c r="D714" s="147" t="s">
        <v>166</v>
      </c>
      <c r="E714" s="154" t="s">
        <v>19</v>
      </c>
      <c r="F714" s="155" t="s">
        <v>168</v>
      </c>
      <c r="H714" s="156">
        <v>13.65</v>
      </c>
      <c r="I714" s="157"/>
      <c r="L714" s="153"/>
      <c r="M714" s="158"/>
      <c r="U714" s="332"/>
      <c r="V714" s="1" t="str">
        <f t="shared" si="9"/>
        <v/>
      </c>
      <c r="AT714" s="154" t="s">
        <v>166</v>
      </c>
      <c r="AU714" s="154" t="s">
        <v>88</v>
      </c>
      <c r="AV714" s="13" t="s">
        <v>162</v>
      </c>
      <c r="AW714" s="13" t="s">
        <v>36</v>
      </c>
      <c r="AX714" s="13" t="s">
        <v>82</v>
      </c>
      <c r="AY714" s="154" t="s">
        <v>154</v>
      </c>
    </row>
    <row r="715" spans="2:65" s="1" customFormat="1" ht="16.5" customHeight="1" x14ac:dyDescent="0.2">
      <c r="B715" s="33"/>
      <c r="C715" s="171" t="s">
        <v>1005</v>
      </c>
      <c r="D715" s="171" t="s">
        <v>648</v>
      </c>
      <c r="E715" s="172" t="s">
        <v>1006</v>
      </c>
      <c r="F715" s="173" t="s">
        <v>1007</v>
      </c>
      <c r="G715" s="174" t="s">
        <v>188</v>
      </c>
      <c r="H715" s="175">
        <v>24.276</v>
      </c>
      <c r="I715" s="176"/>
      <c r="J715" s="177">
        <f>ROUND(I715*H715,2)</f>
        <v>0</v>
      </c>
      <c r="K715" s="173" t="s">
        <v>19</v>
      </c>
      <c r="L715" s="178"/>
      <c r="M715" s="179" t="s">
        <v>19</v>
      </c>
      <c r="N715" s="180" t="s">
        <v>47</v>
      </c>
      <c r="P715" s="138">
        <f>O715*H715</f>
        <v>0</v>
      </c>
      <c r="Q715" s="138">
        <v>1.2E-4</v>
      </c>
      <c r="R715" s="138">
        <f>Q715*H715</f>
        <v>2.9131199999999999E-3</v>
      </c>
      <c r="S715" s="138">
        <v>0</v>
      </c>
      <c r="T715" s="138">
        <f>S715*H715</f>
        <v>0</v>
      </c>
      <c r="U715" s="329" t="s">
        <v>19</v>
      </c>
      <c r="V715" s="1" t="str">
        <f t="shared" si="9"/>
        <v/>
      </c>
      <c r="AR715" s="140" t="s">
        <v>413</v>
      </c>
      <c r="AT715" s="140" t="s">
        <v>648</v>
      </c>
      <c r="AU715" s="140" t="s">
        <v>88</v>
      </c>
      <c r="AY715" s="18" t="s">
        <v>154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88</v>
      </c>
      <c r="BK715" s="141">
        <f>ROUND(I715*H715,2)</f>
        <v>0</v>
      </c>
      <c r="BL715" s="18" t="s">
        <v>285</v>
      </c>
      <c r="BM715" s="140" t="s">
        <v>1008</v>
      </c>
    </row>
    <row r="716" spans="2:65" s="12" customFormat="1" ht="11.25" x14ac:dyDescent="0.2">
      <c r="B716" s="146"/>
      <c r="D716" s="147" t="s">
        <v>166</v>
      </c>
      <c r="E716" s="148" t="s">
        <v>19</v>
      </c>
      <c r="F716" s="149" t="s">
        <v>1009</v>
      </c>
      <c r="H716" s="150">
        <v>3.2850000000000001</v>
      </c>
      <c r="I716" s="151"/>
      <c r="L716" s="146"/>
      <c r="M716" s="152"/>
      <c r="U716" s="331"/>
      <c r="V716" s="1" t="str">
        <f t="shared" si="9"/>
        <v/>
      </c>
      <c r="AT716" s="148" t="s">
        <v>166</v>
      </c>
      <c r="AU716" s="148" t="s">
        <v>88</v>
      </c>
      <c r="AV716" s="12" t="s">
        <v>88</v>
      </c>
      <c r="AW716" s="12" t="s">
        <v>36</v>
      </c>
      <c r="AX716" s="12" t="s">
        <v>75</v>
      </c>
      <c r="AY716" s="148" t="s">
        <v>154</v>
      </c>
    </row>
    <row r="717" spans="2:65" s="12" customFormat="1" ht="11.25" x14ac:dyDescent="0.2">
      <c r="B717" s="146"/>
      <c r="D717" s="147" t="s">
        <v>166</v>
      </c>
      <c r="E717" s="148" t="s">
        <v>19</v>
      </c>
      <c r="F717" s="149" t="s">
        <v>1010</v>
      </c>
      <c r="H717" s="150">
        <v>6.1849999999999996</v>
      </c>
      <c r="I717" s="151"/>
      <c r="L717" s="146"/>
      <c r="M717" s="152"/>
      <c r="U717" s="331"/>
      <c r="V717" s="1" t="str">
        <f t="shared" si="9"/>
        <v/>
      </c>
      <c r="AT717" s="148" t="s">
        <v>166</v>
      </c>
      <c r="AU717" s="148" t="s">
        <v>88</v>
      </c>
      <c r="AV717" s="12" t="s">
        <v>88</v>
      </c>
      <c r="AW717" s="12" t="s">
        <v>36</v>
      </c>
      <c r="AX717" s="12" t="s">
        <v>75</v>
      </c>
      <c r="AY717" s="148" t="s">
        <v>154</v>
      </c>
    </row>
    <row r="718" spans="2:65" s="12" customFormat="1" ht="11.25" x14ac:dyDescent="0.2">
      <c r="B718" s="146"/>
      <c r="D718" s="147" t="s">
        <v>166</v>
      </c>
      <c r="E718" s="148" t="s">
        <v>19</v>
      </c>
      <c r="F718" s="149" t="s">
        <v>1011</v>
      </c>
      <c r="H718" s="150">
        <v>13.65</v>
      </c>
      <c r="I718" s="151"/>
      <c r="L718" s="146"/>
      <c r="M718" s="152"/>
      <c r="U718" s="331"/>
      <c r="V718" s="1" t="str">
        <f t="shared" si="9"/>
        <v/>
      </c>
      <c r="AT718" s="148" t="s">
        <v>166</v>
      </c>
      <c r="AU718" s="148" t="s">
        <v>88</v>
      </c>
      <c r="AV718" s="12" t="s">
        <v>88</v>
      </c>
      <c r="AW718" s="12" t="s">
        <v>36</v>
      </c>
      <c r="AX718" s="12" t="s">
        <v>75</v>
      </c>
      <c r="AY718" s="148" t="s">
        <v>154</v>
      </c>
    </row>
    <row r="719" spans="2:65" s="13" customFormat="1" ht="11.25" x14ac:dyDescent="0.2">
      <c r="B719" s="153"/>
      <c r="D719" s="147" t="s">
        <v>166</v>
      </c>
      <c r="E719" s="154" t="s">
        <v>19</v>
      </c>
      <c r="F719" s="155" t="s">
        <v>168</v>
      </c>
      <c r="H719" s="156">
        <v>23.119999999999997</v>
      </c>
      <c r="I719" s="157"/>
      <c r="L719" s="153"/>
      <c r="M719" s="158"/>
      <c r="U719" s="332"/>
      <c r="V719" s="1" t="str">
        <f t="shared" si="9"/>
        <v/>
      </c>
      <c r="AT719" s="154" t="s">
        <v>166</v>
      </c>
      <c r="AU719" s="154" t="s">
        <v>88</v>
      </c>
      <c r="AV719" s="13" t="s">
        <v>162</v>
      </c>
      <c r="AW719" s="13" t="s">
        <v>36</v>
      </c>
      <c r="AX719" s="13" t="s">
        <v>82</v>
      </c>
      <c r="AY719" s="154" t="s">
        <v>154</v>
      </c>
    </row>
    <row r="720" spans="2:65" s="12" customFormat="1" ht="11.25" x14ac:dyDescent="0.2">
      <c r="B720" s="146"/>
      <c r="D720" s="147" t="s">
        <v>166</v>
      </c>
      <c r="F720" s="149" t="s">
        <v>1012</v>
      </c>
      <c r="H720" s="150">
        <v>24.276</v>
      </c>
      <c r="I720" s="151"/>
      <c r="L720" s="146"/>
      <c r="M720" s="152"/>
      <c r="U720" s="331"/>
      <c r="V720" s="1" t="str">
        <f t="shared" si="9"/>
        <v/>
      </c>
      <c r="AT720" s="148" t="s">
        <v>166</v>
      </c>
      <c r="AU720" s="148" t="s">
        <v>88</v>
      </c>
      <c r="AV720" s="12" t="s">
        <v>88</v>
      </c>
      <c r="AW720" s="12" t="s">
        <v>4</v>
      </c>
      <c r="AX720" s="12" t="s">
        <v>82</v>
      </c>
      <c r="AY720" s="148" t="s">
        <v>154</v>
      </c>
    </row>
    <row r="721" spans="2:65" s="1" customFormat="1" ht="16.5" customHeight="1" x14ac:dyDescent="0.2">
      <c r="B721" s="33"/>
      <c r="C721" s="129" t="s">
        <v>1013</v>
      </c>
      <c r="D721" s="129" t="s">
        <v>157</v>
      </c>
      <c r="E721" s="130" t="s">
        <v>1014</v>
      </c>
      <c r="F721" s="131" t="s">
        <v>1015</v>
      </c>
      <c r="G721" s="132" t="s">
        <v>188</v>
      </c>
      <c r="H721" s="133">
        <v>43</v>
      </c>
      <c r="I721" s="134"/>
      <c r="J721" s="135">
        <f>ROUND(I721*H721,2)</f>
        <v>0</v>
      </c>
      <c r="K721" s="131" t="s">
        <v>161</v>
      </c>
      <c r="L721" s="33"/>
      <c r="M721" s="136" t="s">
        <v>19</v>
      </c>
      <c r="N721" s="137" t="s">
        <v>47</v>
      </c>
      <c r="P721" s="138">
        <f>O721*H721</f>
        <v>0</v>
      </c>
      <c r="Q721" s="138">
        <v>9.0000000000000006E-5</v>
      </c>
      <c r="R721" s="138">
        <f>Q721*H721</f>
        <v>3.8700000000000002E-3</v>
      </c>
      <c r="S721" s="138">
        <v>0</v>
      </c>
      <c r="T721" s="138">
        <f>S721*H721</f>
        <v>0</v>
      </c>
      <c r="U721" s="329" t="s">
        <v>19</v>
      </c>
      <c r="V721" s="1" t="str">
        <f t="shared" si="9"/>
        <v/>
      </c>
      <c r="AR721" s="140" t="s">
        <v>285</v>
      </c>
      <c r="AT721" s="140" t="s">
        <v>157</v>
      </c>
      <c r="AU721" s="140" t="s">
        <v>88</v>
      </c>
      <c r="AY721" s="18" t="s">
        <v>154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8" t="s">
        <v>88</v>
      </c>
      <c r="BK721" s="141">
        <f>ROUND(I721*H721,2)</f>
        <v>0</v>
      </c>
      <c r="BL721" s="18" t="s">
        <v>285</v>
      </c>
      <c r="BM721" s="140" t="s">
        <v>1016</v>
      </c>
    </row>
    <row r="722" spans="2:65" s="1" customFormat="1" ht="11.25" x14ac:dyDescent="0.2">
      <c r="B722" s="33"/>
      <c r="D722" s="142" t="s">
        <v>164</v>
      </c>
      <c r="F722" s="143" t="s">
        <v>1017</v>
      </c>
      <c r="I722" s="144"/>
      <c r="L722" s="33"/>
      <c r="M722" s="145"/>
      <c r="U722" s="330"/>
      <c r="V722" s="1" t="str">
        <f t="shared" si="9"/>
        <v/>
      </c>
      <c r="AT722" s="18" t="s">
        <v>164</v>
      </c>
      <c r="AU722" s="18" t="s">
        <v>88</v>
      </c>
    </row>
    <row r="723" spans="2:65" s="14" customFormat="1" ht="11.25" x14ac:dyDescent="0.2">
      <c r="B723" s="159"/>
      <c r="D723" s="147" t="s">
        <v>166</v>
      </c>
      <c r="E723" s="160" t="s">
        <v>19</v>
      </c>
      <c r="F723" s="161" t="s">
        <v>1018</v>
      </c>
      <c r="H723" s="160" t="s">
        <v>19</v>
      </c>
      <c r="I723" s="162"/>
      <c r="L723" s="159"/>
      <c r="M723" s="163"/>
      <c r="U723" s="333"/>
      <c r="V723" s="1" t="str">
        <f t="shared" si="9"/>
        <v/>
      </c>
      <c r="AT723" s="160" t="s">
        <v>166</v>
      </c>
      <c r="AU723" s="160" t="s">
        <v>88</v>
      </c>
      <c r="AV723" s="14" t="s">
        <v>82</v>
      </c>
      <c r="AW723" s="14" t="s">
        <v>36</v>
      </c>
      <c r="AX723" s="14" t="s">
        <v>75</v>
      </c>
      <c r="AY723" s="160" t="s">
        <v>154</v>
      </c>
    </row>
    <row r="724" spans="2:65" s="12" customFormat="1" ht="11.25" x14ac:dyDescent="0.2">
      <c r="B724" s="146"/>
      <c r="D724" s="147" t="s">
        <v>166</v>
      </c>
      <c r="E724" s="148" t="s">
        <v>19</v>
      </c>
      <c r="F724" s="149" t="s">
        <v>1019</v>
      </c>
      <c r="H724" s="150">
        <v>8</v>
      </c>
      <c r="I724" s="151"/>
      <c r="L724" s="146"/>
      <c r="M724" s="152"/>
      <c r="U724" s="331"/>
      <c r="V724" s="1" t="str">
        <f t="shared" si="9"/>
        <v/>
      </c>
      <c r="AT724" s="148" t="s">
        <v>166</v>
      </c>
      <c r="AU724" s="148" t="s">
        <v>88</v>
      </c>
      <c r="AV724" s="12" t="s">
        <v>88</v>
      </c>
      <c r="AW724" s="12" t="s">
        <v>36</v>
      </c>
      <c r="AX724" s="12" t="s">
        <v>75</v>
      </c>
      <c r="AY724" s="148" t="s">
        <v>154</v>
      </c>
    </row>
    <row r="725" spans="2:65" s="12" customFormat="1" ht="11.25" x14ac:dyDescent="0.2">
      <c r="B725" s="146"/>
      <c r="D725" s="147" t="s">
        <v>166</v>
      </c>
      <c r="E725" s="148" t="s">
        <v>19</v>
      </c>
      <c r="F725" s="149" t="s">
        <v>1020</v>
      </c>
      <c r="H725" s="150">
        <v>12</v>
      </c>
      <c r="I725" s="151"/>
      <c r="L725" s="146"/>
      <c r="M725" s="152"/>
      <c r="U725" s="331"/>
      <c r="V725" s="1" t="str">
        <f t="shared" si="9"/>
        <v/>
      </c>
      <c r="AT725" s="148" t="s">
        <v>166</v>
      </c>
      <c r="AU725" s="148" t="s">
        <v>88</v>
      </c>
      <c r="AV725" s="12" t="s">
        <v>88</v>
      </c>
      <c r="AW725" s="12" t="s">
        <v>36</v>
      </c>
      <c r="AX725" s="12" t="s">
        <v>75</v>
      </c>
      <c r="AY725" s="148" t="s">
        <v>154</v>
      </c>
    </row>
    <row r="726" spans="2:65" s="12" customFormat="1" ht="11.25" x14ac:dyDescent="0.2">
      <c r="B726" s="146"/>
      <c r="D726" s="147" t="s">
        <v>166</v>
      </c>
      <c r="E726" s="148" t="s">
        <v>19</v>
      </c>
      <c r="F726" s="149" t="s">
        <v>1021</v>
      </c>
      <c r="H726" s="150">
        <v>0.6</v>
      </c>
      <c r="I726" s="151"/>
      <c r="L726" s="146"/>
      <c r="M726" s="152"/>
      <c r="U726" s="331"/>
      <c r="V726" s="1" t="str">
        <f t="shared" si="9"/>
        <v/>
      </c>
      <c r="AT726" s="148" t="s">
        <v>166</v>
      </c>
      <c r="AU726" s="148" t="s">
        <v>88</v>
      </c>
      <c r="AV726" s="12" t="s">
        <v>88</v>
      </c>
      <c r="AW726" s="12" t="s">
        <v>36</v>
      </c>
      <c r="AX726" s="12" t="s">
        <v>75</v>
      </c>
      <c r="AY726" s="148" t="s">
        <v>154</v>
      </c>
    </row>
    <row r="727" spans="2:65" s="14" customFormat="1" ht="11.25" x14ac:dyDescent="0.2">
      <c r="B727" s="159"/>
      <c r="D727" s="147" t="s">
        <v>166</v>
      </c>
      <c r="E727" s="160" t="s">
        <v>19</v>
      </c>
      <c r="F727" s="161" t="s">
        <v>1022</v>
      </c>
      <c r="H727" s="160" t="s">
        <v>19</v>
      </c>
      <c r="I727" s="162"/>
      <c r="L727" s="159"/>
      <c r="M727" s="163"/>
      <c r="U727" s="333"/>
      <c r="V727" s="1" t="str">
        <f t="shared" si="9"/>
        <v/>
      </c>
      <c r="AT727" s="160" t="s">
        <v>166</v>
      </c>
      <c r="AU727" s="160" t="s">
        <v>88</v>
      </c>
      <c r="AV727" s="14" t="s">
        <v>82</v>
      </c>
      <c r="AW727" s="14" t="s">
        <v>36</v>
      </c>
      <c r="AX727" s="14" t="s">
        <v>75</v>
      </c>
      <c r="AY727" s="160" t="s">
        <v>154</v>
      </c>
    </row>
    <row r="728" spans="2:65" s="12" customFormat="1" ht="11.25" x14ac:dyDescent="0.2">
      <c r="B728" s="146"/>
      <c r="D728" s="147" t="s">
        <v>166</v>
      </c>
      <c r="E728" s="148" t="s">
        <v>19</v>
      </c>
      <c r="F728" s="149" t="s">
        <v>860</v>
      </c>
      <c r="H728" s="150">
        <v>5.4</v>
      </c>
      <c r="I728" s="151"/>
      <c r="L728" s="146"/>
      <c r="M728" s="152"/>
      <c r="U728" s="331"/>
      <c r="V728" s="1" t="str">
        <f t="shared" si="9"/>
        <v/>
      </c>
      <c r="AT728" s="148" t="s">
        <v>166</v>
      </c>
      <c r="AU728" s="148" t="s">
        <v>88</v>
      </c>
      <c r="AV728" s="12" t="s">
        <v>88</v>
      </c>
      <c r="AW728" s="12" t="s">
        <v>36</v>
      </c>
      <c r="AX728" s="12" t="s">
        <v>75</v>
      </c>
      <c r="AY728" s="148" t="s">
        <v>154</v>
      </c>
    </row>
    <row r="729" spans="2:65" s="12" customFormat="1" ht="11.25" x14ac:dyDescent="0.2">
      <c r="B729" s="146"/>
      <c r="D729" s="147" t="s">
        <v>166</v>
      </c>
      <c r="E729" s="148" t="s">
        <v>19</v>
      </c>
      <c r="F729" s="149" t="s">
        <v>861</v>
      </c>
      <c r="H729" s="150">
        <v>9</v>
      </c>
      <c r="I729" s="151"/>
      <c r="L729" s="146"/>
      <c r="M729" s="152"/>
      <c r="U729" s="331"/>
      <c r="V729" s="1" t="str">
        <f t="shared" si="9"/>
        <v/>
      </c>
      <c r="AT729" s="148" t="s">
        <v>166</v>
      </c>
      <c r="AU729" s="148" t="s">
        <v>88</v>
      </c>
      <c r="AV729" s="12" t="s">
        <v>88</v>
      </c>
      <c r="AW729" s="12" t="s">
        <v>36</v>
      </c>
      <c r="AX729" s="12" t="s">
        <v>75</v>
      </c>
      <c r="AY729" s="148" t="s">
        <v>154</v>
      </c>
    </row>
    <row r="730" spans="2:65" s="14" customFormat="1" ht="11.25" x14ac:dyDescent="0.2">
      <c r="B730" s="159"/>
      <c r="D730" s="147" t="s">
        <v>166</v>
      </c>
      <c r="E730" s="160" t="s">
        <v>19</v>
      </c>
      <c r="F730" s="161" t="s">
        <v>1023</v>
      </c>
      <c r="H730" s="160" t="s">
        <v>19</v>
      </c>
      <c r="I730" s="162"/>
      <c r="L730" s="159"/>
      <c r="M730" s="163"/>
      <c r="U730" s="333"/>
      <c r="V730" s="1" t="str">
        <f t="shared" si="9"/>
        <v/>
      </c>
      <c r="AT730" s="160" t="s">
        <v>166</v>
      </c>
      <c r="AU730" s="160" t="s">
        <v>88</v>
      </c>
      <c r="AV730" s="14" t="s">
        <v>82</v>
      </c>
      <c r="AW730" s="14" t="s">
        <v>36</v>
      </c>
      <c r="AX730" s="14" t="s">
        <v>75</v>
      </c>
      <c r="AY730" s="160" t="s">
        <v>154</v>
      </c>
    </row>
    <row r="731" spans="2:65" s="12" customFormat="1" ht="11.25" x14ac:dyDescent="0.2">
      <c r="B731" s="146"/>
      <c r="D731" s="147" t="s">
        <v>166</v>
      </c>
      <c r="E731" s="148" t="s">
        <v>19</v>
      </c>
      <c r="F731" s="149" t="s">
        <v>1024</v>
      </c>
      <c r="H731" s="150">
        <v>8</v>
      </c>
      <c r="I731" s="151"/>
      <c r="L731" s="146"/>
      <c r="M731" s="152"/>
      <c r="U731" s="331"/>
      <c r="V731" s="1" t="str">
        <f t="shared" si="9"/>
        <v/>
      </c>
      <c r="AT731" s="148" t="s">
        <v>166</v>
      </c>
      <c r="AU731" s="148" t="s">
        <v>88</v>
      </c>
      <c r="AV731" s="12" t="s">
        <v>88</v>
      </c>
      <c r="AW731" s="12" t="s">
        <v>36</v>
      </c>
      <c r="AX731" s="12" t="s">
        <v>75</v>
      </c>
      <c r="AY731" s="148" t="s">
        <v>154</v>
      </c>
    </row>
    <row r="732" spans="2:65" s="13" customFormat="1" ht="11.25" x14ac:dyDescent="0.2">
      <c r="B732" s="153"/>
      <c r="D732" s="147" t="s">
        <v>166</v>
      </c>
      <c r="E732" s="154" t="s">
        <v>19</v>
      </c>
      <c r="F732" s="155" t="s">
        <v>168</v>
      </c>
      <c r="H732" s="156">
        <v>43</v>
      </c>
      <c r="I732" s="157"/>
      <c r="L732" s="153"/>
      <c r="M732" s="158"/>
      <c r="U732" s="332"/>
      <c r="V732" s="1" t="str">
        <f t="shared" si="9"/>
        <v/>
      </c>
      <c r="AT732" s="154" t="s">
        <v>166</v>
      </c>
      <c r="AU732" s="154" t="s">
        <v>88</v>
      </c>
      <c r="AV732" s="13" t="s">
        <v>162</v>
      </c>
      <c r="AW732" s="13" t="s">
        <v>36</v>
      </c>
      <c r="AX732" s="13" t="s">
        <v>82</v>
      </c>
      <c r="AY732" s="154" t="s">
        <v>154</v>
      </c>
    </row>
    <row r="733" spans="2:65" s="1" customFormat="1" ht="16.5" customHeight="1" x14ac:dyDescent="0.2">
      <c r="B733" s="33"/>
      <c r="C733" s="129" t="s">
        <v>1025</v>
      </c>
      <c r="D733" s="129" t="s">
        <v>157</v>
      </c>
      <c r="E733" s="130" t="s">
        <v>1026</v>
      </c>
      <c r="F733" s="131" t="s">
        <v>1027</v>
      </c>
      <c r="G733" s="132" t="s">
        <v>171</v>
      </c>
      <c r="H733" s="133">
        <v>19.2</v>
      </c>
      <c r="I733" s="134"/>
      <c r="J733" s="135">
        <f>ROUND(I733*H733,2)</f>
        <v>0</v>
      </c>
      <c r="K733" s="131" t="s">
        <v>161</v>
      </c>
      <c r="L733" s="33"/>
      <c r="M733" s="136" t="s">
        <v>19</v>
      </c>
      <c r="N733" s="137" t="s">
        <v>47</v>
      </c>
      <c r="P733" s="138">
        <f>O733*H733</f>
        <v>0</v>
      </c>
      <c r="Q733" s="138">
        <v>1.5E-3</v>
      </c>
      <c r="R733" s="138">
        <f>Q733*H733</f>
        <v>2.8799999999999999E-2</v>
      </c>
      <c r="S733" s="138">
        <v>0</v>
      </c>
      <c r="T733" s="138">
        <f>S733*H733</f>
        <v>0</v>
      </c>
      <c r="U733" s="329" t="s">
        <v>19</v>
      </c>
      <c r="V733" s="1" t="str">
        <f t="shared" si="9"/>
        <v/>
      </c>
      <c r="AR733" s="140" t="s">
        <v>285</v>
      </c>
      <c r="AT733" s="140" t="s">
        <v>157</v>
      </c>
      <c r="AU733" s="140" t="s">
        <v>88</v>
      </c>
      <c r="AY733" s="18" t="s">
        <v>154</v>
      </c>
      <c r="BE733" s="141">
        <f>IF(N733="základní",J733,0)</f>
        <v>0</v>
      </c>
      <c r="BF733" s="141">
        <f>IF(N733="snížená",J733,0)</f>
        <v>0</v>
      </c>
      <c r="BG733" s="141">
        <f>IF(N733="zákl. přenesená",J733,0)</f>
        <v>0</v>
      </c>
      <c r="BH733" s="141">
        <f>IF(N733="sníž. přenesená",J733,0)</f>
        <v>0</v>
      </c>
      <c r="BI733" s="141">
        <f>IF(N733="nulová",J733,0)</f>
        <v>0</v>
      </c>
      <c r="BJ733" s="18" t="s">
        <v>88</v>
      </c>
      <c r="BK733" s="141">
        <f>ROUND(I733*H733,2)</f>
        <v>0</v>
      </c>
      <c r="BL733" s="18" t="s">
        <v>285</v>
      </c>
      <c r="BM733" s="140" t="s">
        <v>1028</v>
      </c>
    </row>
    <row r="734" spans="2:65" s="1" customFormat="1" ht="11.25" x14ac:dyDescent="0.2">
      <c r="B734" s="33"/>
      <c r="D734" s="142" t="s">
        <v>164</v>
      </c>
      <c r="F734" s="143" t="s">
        <v>1029</v>
      </c>
      <c r="I734" s="144"/>
      <c r="L734" s="33"/>
      <c r="M734" s="145"/>
      <c r="U734" s="330"/>
      <c r="V734" s="1" t="str">
        <f t="shared" si="9"/>
        <v/>
      </c>
      <c r="AT734" s="18" t="s">
        <v>164</v>
      </c>
      <c r="AU734" s="18" t="s">
        <v>88</v>
      </c>
    </row>
    <row r="735" spans="2:65" s="14" customFormat="1" ht="11.25" x14ac:dyDescent="0.2">
      <c r="B735" s="159"/>
      <c r="D735" s="147" t="s">
        <v>166</v>
      </c>
      <c r="E735" s="160" t="s">
        <v>19</v>
      </c>
      <c r="F735" s="161" t="s">
        <v>398</v>
      </c>
      <c r="H735" s="160" t="s">
        <v>19</v>
      </c>
      <c r="I735" s="162"/>
      <c r="L735" s="159"/>
      <c r="M735" s="163"/>
      <c r="U735" s="333"/>
      <c r="V735" s="1" t="str">
        <f t="shared" si="9"/>
        <v/>
      </c>
      <c r="AT735" s="160" t="s">
        <v>166</v>
      </c>
      <c r="AU735" s="160" t="s">
        <v>88</v>
      </c>
      <c r="AV735" s="14" t="s">
        <v>82</v>
      </c>
      <c r="AW735" s="14" t="s">
        <v>36</v>
      </c>
      <c r="AX735" s="14" t="s">
        <v>75</v>
      </c>
      <c r="AY735" s="160" t="s">
        <v>154</v>
      </c>
    </row>
    <row r="736" spans="2:65" s="12" customFormat="1" ht="11.25" x14ac:dyDescent="0.2">
      <c r="B736" s="146"/>
      <c r="D736" s="147" t="s">
        <v>166</v>
      </c>
      <c r="E736" s="148" t="s">
        <v>19</v>
      </c>
      <c r="F736" s="149" t="s">
        <v>973</v>
      </c>
      <c r="H736" s="150">
        <v>20</v>
      </c>
      <c r="I736" s="151"/>
      <c r="L736" s="146"/>
      <c r="M736" s="152"/>
      <c r="U736" s="331"/>
      <c r="V736" s="1" t="str">
        <f t="shared" si="9"/>
        <v/>
      </c>
      <c r="AT736" s="148" t="s">
        <v>166</v>
      </c>
      <c r="AU736" s="148" t="s">
        <v>88</v>
      </c>
      <c r="AV736" s="12" t="s">
        <v>88</v>
      </c>
      <c r="AW736" s="12" t="s">
        <v>36</v>
      </c>
      <c r="AX736" s="12" t="s">
        <v>75</v>
      </c>
      <c r="AY736" s="148" t="s">
        <v>154</v>
      </c>
    </row>
    <row r="737" spans="2:65" s="12" customFormat="1" ht="11.25" x14ac:dyDescent="0.2">
      <c r="B737" s="146"/>
      <c r="D737" s="147" t="s">
        <v>166</v>
      </c>
      <c r="E737" s="148" t="s">
        <v>19</v>
      </c>
      <c r="F737" s="149" t="s">
        <v>974</v>
      </c>
      <c r="H737" s="150">
        <v>-2</v>
      </c>
      <c r="I737" s="151"/>
      <c r="L737" s="146"/>
      <c r="M737" s="152"/>
      <c r="U737" s="331"/>
      <c r="V737" s="1" t="str">
        <f t="shared" si="9"/>
        <v/>
      </c>
      <c r="AT737" s="148" t="s">
        <v>166</v>
      </c>
      <c r="AU737" s="148" t="s">
        <v>88</v>
      </c>
      <c r="AV737" s="12" t="s">
        <v>88</v>
      </c>
      <c r="AW737" s="12" t="s">
        <v>36</v>
      </c>
      <c r="AX737" s="12" t="s">
        <v>75</v>
      </c>
      <c r="AY737" s="148" t="s">
        <v>154</v>
      </c>
    </row>
    <row r="738" spans="2:65" s="14" customFormat="1" ht="11.25" x14ac:dyDescent="0.2">
      <c r="B738" s="159"/>
      <c r="D738" s="147" t="s">
        <v>166</v>
      </c>
      <c r="E738" s="160" t="s">
        <v>19</v>
      </c>
      <c r="F738" s="161" t="s">
        <v>407</v>
      </c>
      <c r="H738" s="160" t="s">
        <v>19</v>
      </c>
      <c r="I738" s="162"/>
      <c r="L738" s="159"/>
      <c r="M738" s="163"/>
      <c r="U738" s="333"/>
      <c r="V738" s="1" t="str">
        <f t="shared" si="9"/>
        <v/>
      </c>
      <c r="AT738" s="160" t="s">
        <v>166</v>
      </c>
      <c r="AU738" s="160" t="s">
        <v>88</v>
      </c>
      <c r="AV738" s="14" t="s">
        <v>82</v>
      </c>
      <c r="AW738" s="14" t="s">
        <v>36</v>
      </c>
      <c r="AX738" s="14" t="s">
        <v>75</v>
      </c>
      <c r="AY738" s="160" t="s">
        <v>154</v>
      </c>
    </row>
    <row r="739" spans="2:65" s="12" customFormat="1" ht="11.25" x14ac:dyDescent="0.2">
      <c r="B739" s="146"/>
      <c r="D739" s="147" t="s">
        <v>166</v>
      </c>
      <c r="E739" s="148" t="s">
        <v>19</v>
      </c>
      <c r="F739" s="149" t="s">
        <v>1030</v>
      </c>
      <c r="H739" s="150">
        <v>1.2</v>
      </c>
      <c r="I739" s="151"/>
      <c r="L739" s="146"/>
      <c r="M739" s="152"/>
      <c r="U739" s="331"/>
      <c r="V739" s="1" t="str">
        <f t="shared" si="9"/>
        <v/>
      </c>
      <c r="AT739" s="148" t="s">
        <v>166</v>
      </c>
      <c r="AU739" s="148" t="s">
        <v>88</v>
      </c>
      <c r="AV739" s="12" t="s">
        <v>88</v>
      </c>
      <c r="AW739" s="12" t="s">
        <v>36</v>
      </c>
      <c r="AX739" s="12" t="s">
        <v>75</v>
      </c>
      <c r="AY739" s="148" t="s">
        <v>154</v>
      </c>
    </row>
    <row r="740" spans="2:65" s="13" customFormat="1" ht="11.25" x14ac:dyDescent="0.2">
      <c r="B740" s="153"/>
      <c r="D740" s="147" t="s">
        <v>166</v>
      </c>
      <c r="E740" s="154" t="s">
        <v>19</v>
      </c>
      <c r="F740" s="155" t="s">
        <v>168</v>
      </c>
      <c r="H740" s="156">
        <v>19.2</v>
      </c>
      <c r="I740" s="157"/>
      <c r="L740" s="153"/>
      <c r="M740" s="158"/>
      <c r="U740" s="332"/>
      <c r="V740" s="1" t="str">
        <f t="shared" si="9"/>
        <v/>
      </c>
      <c r="AT740" s="154" t="s">
        <v>166</v>
      </c>
      <c r="AU740" s="154" t="s">
        <v>88</v>
      </c>
      <c r="AV740" s="13" t="s">
        <v>162</v>
      </c>
      <c r="AW740" s="13" t="s">
        <v>36</v>
      </c>
      <c r="AX740" s="13" t="s">
        <v>82</v>
      </c>
      <c r="AY740" s="154" t="s">
        <v>154</v>
      </c>
    </row>
    <row r="741" spans="2:65" s="1" customFormat="1" ht="16.5" customHeight="1" x14ac:dyDescent="0.2">
      <c r="B741" s="33"/>
      <c r="C741" s="129" t="s">
        <v>1031</v>
      </c>
      <c r="D741" s="129" t="s">
        <v>157</v>
      </c>
      <c r="E741" s="130" t="s">
        <v>1032</v>
      </c>
      <c r="F741" s="131" t="s">
        <v>1033</v>
      </c>
      <c r="G741" s="132" t="s">
        <v>310</v>
      </c>
      <c r="H741" s="133">
        <v>6</v>
      </c>
      <c r="I741" s="134"/>
      <c r="J741" s="135">
        <f>ROUND(I741*H741,2)</f>
        <v>0</v>
      </c>
      <c r="K741" s="131" t="s">
        <v>161</v>
      </c>
      <c r="L741" s="33"/>
      <c r="M741" s="136" t="s">
        <v>19</v>
      </c>
      <c r="N741" s="137" t="s">
        <v>47</v>
      </c>
      <c r="P741" s="138">
        <f>O741*H741</f>
        <v>0</v>
      </c>
      <c r="Q741" s="138">
        <v>2.1000000000000001E-4</v>
      </c>
      <c r="R741" s="138">
        <f>Q741*H741</f>
        <v>1.2600000000000001E-3</v>
      </c>
      <c r="S741" s="138">
        <v>0</v>
      </c>
      <c r="T741" s="138">
        <f>S741*H741</f>
        <v>0</v>
      </c>
      <c r="U741" s="329" t="s">
        <v>19</v>
      </c>
      <c r="V741" s="1" t="str">
        <f t="shared" si="9"/>
        <v/>
      </c>
      <c r="AR741" s="140" t="s">
        <v>285</v>
      </c>
      <c r="AT741" s="140" t="s">
        <v>157</v>
      </c>
      <c r="AU741" s="140" t="s">
        <v>88</v>
      </c>
      <c r="AY741" s="18" t="s">
        <v>154</v>
      </c>
      <c r="BE741" s="141">
        <f>IF(N741="základní",J741,0)</f>
        <v>0</v>
      </c>
      <c r="BF741" s="141">
        <f>IF(N741="snížená",J741,0)</f>
        <v>0</v>
      </c>
      <c r="BG741" s="141">
        <f>IF(N741="zákl. přenesená",J741,0)</f>
        <v>0</v>
      </c>
      <c r="BH741" s="141">
        <f>IF(N741="sníž. přenesená",J741,0)</f>
        <v>0</v>
      </c>
      <c r="BI741" s="141">
        <f>IF(N741="nulová",J741,0)</f>
        <v>0</v>
      </c>
      <c r="BJ741" s="18" t="s">
        <v>88</v>
      </c>
      <c r="BK741" s="141">
        <f>ROUND(I741*H741,2)</f>
        <v>0</v>
      </c>
      <c r="BL741" s="18" t="s">
        <v>285</v>
      </c>
      <c r="BM741" s="140" t="s">
        <v>1034</v>
      </c>
    </row>
    <row r="742" spans="2:65" s="1" customFormat="1" ht="11.25" x14ac:dyDescent="0.2">
      <c r="B742" s="33"/>
      <c r="D742" s="142" t="s">
        <v>164</v>
      </c>
      <c r="F742" s="143" t="s">
        <v>1035</v>
      </c>
      <c r="I742" s="144"/>
      <c r="L742" s="33"/>
      <c r="M742" s="145"/>
      <c r="U742" s="330"/>
      <c r="V742" s="1" t="str">
        <f t="shared" si="9"/>
        <v/>
      </c>
      <c r="AT742" s="18" t="s">
        <v>164</v>
      </c>
      <c r="AU742" s="18" t="s">
        <v>88</v>
      </c>
    </row>
    <row r="743" spans="2:65" s="1" customFormat="1" ht="16.5" customHeight="1" x14ac:dyDescent="0.2">
      <c r="B743" s="33"/>
      <c r="C743" s="129" t="s">
        <v>1036</v>
      </c>
      <c r="D743" s="129" t="s">
        <v>157</v>
      </c>
      <c r="E743" s="130" t="s">
        <v>1037</v>
      </c>
      <c r="F743" s="131" t="s">
        <v>1038</v>
      </c>
      <c r="G743" s="132" t="s">
        <v>310</v>
      </c>
      <c r="H743" s="133">
        <v>2</v>
      </c>
      <c r="I743" s="134"/>
      <c r="J743" s="135">
        <f>ROUND(I743*H743,2)</f>
        <v>0</v>
      </c>
      <c r="K743" s="131" t="s">
        <v>161</v>
      </c>
      <c r="L743" s="33"/>
      <c r="M743" s="136" t="s">
        <v>19</v>
      </c>
      <c r="N743" s="137" t="s">
        <v>47</v>
      </c>
      <c r="P743" s="138">
        <f>O743*H743</f>
        <v>0</v>
      </c>
      <c r="Q743" s="138">
        <v>2.0000000000000001E-4</v>
      </c>
      <c r="R743" s="138">
        <f>Q743*H743</f>
        <v>4.0000000000000002E-4</v>
      </c>
      <c r="S743" s="138">
        <v>0</v>
      </c>
      <c r="T743" s="138">
        <f>S743*H743</f>
        <v>0</v>
      </c>
      <c r="U743" s="329" t="s">
        <v>19</v>
      </c>
      <c r="V743" s="1" t="str">
        <f t="shared" si="9"/>
        <v/>
      </c>
      <c r="AR743" s="140" t="s">
        <v>285</v>
      </c>
      <c r="AT743" s="140" t="s">
        <v>157</v>
      </c>
      <c r="AU743" s="140" t="s">
        <v>88</v>
      </c>
      <c r="AY743" s="18" t="s">
        <v>154</v>
      </c>
      <c r="BE743" s="141">
        <f>IF(N743="základní",J743,0)</f>
        <v>0</v>
      </c>
      <c r="BF743" s="141">
        <f>IF(N743="snížená",J743,0)</f>
        <v>0</v>
      </c>
      <c r="BG743" s="141">
        <f>IF(N743="zákl. přenesená",J743,0)</f>
        <v>0</v>
      </c>
      <c r="BH743" s="141">
        <f>IF(N743="sníž. přenesená",J743,0)</f>
        <v>0</v>
      </c>
      <c r="BI743" s="141">
        <f>IF(N743="nulová",J743,0)</f>
        <v>0</v>
      </c>
      <c r="BJ743" s="18" t="s">
        <v>88</v>
      </c>
      <c r="BK743" s="141">
        <f>ROUND(I743*H743,2)</f>
        <v>0</v>
      </c>
      <c r="BL743" s="18" t="s">
        <v>285</v>
      </c>
      <c r="BM743" s="140" t="s">
        <v>1039</v>
      </c>
    </row>
    <row r="744" spans="2:65" s="1" customFormat="1" ht="11.25" x14ac:dyDescent="0.2">
      <c r="B744" s="33"/>
      <c r="D744" s="142" t="s">
        <v>164</v>
      </c>
      <c r="F744" s="143" t="s">
        <v>1040</v>
      </c>
      <c r="I744" s="144"/>
      <c r="L744" s="33"/>
      <c r="M744" s="145"/>
      <c r="U744" s="330"/>
      <c r="V744" s="1" t="str">
        <f t="shared" si="9"/>
        <v/>
      </c>
      <c r="AT744" s="18" t="s">
        <v>164</v>
      </c>
      <c r="AU744" s="18" t="s">
        <v>88</v>
      </c>
    </row>
    <row r="745" spans="2:65" s="1" customFormat="1" ht="24.2" customHeight="1" x14ac:dyDescent="0.2">
      <c r="B745" s="33"/>
      <c r="C745" s="129" t="s">
        <v>1041</v>
      </c>
      <c r="D745" s="129" t="s">
        <v>157</v>
      </c>
      <c r="E745" s="130" t="s">
        <v>1042</v>
      </c>
      <c r="F745" s="131" t="s">
        <v>1043</v>
      </c>
      <c r="G745" s="132" t="s">
        <v>672</v>
      </c>
      <c r="H745" s="181"/>
      <c r="I745" s="134"/>
      <c r="J745" s="135">
        <f>ROUND(I745*H745,2)</f>
        <v>0</v>
      </c>
      <c r="K745" s="131" t="s">
        <v>161</v>
      </c>
      <c r="L745" s="33"/>
      <c r="M745" s="136" t="s">
        <v>19</v>
      </c>
      <c r="N745" s="137" t="s">
        <v>47</v>
      </c>
      <c r="P745" s="138">
        <f>O745*H745</f>
        <v>0</v>
      </c>
      <c r="Q745" s="138">
        <v>0</v>
      </c>
      <c r="R745" s="138">
        <f>Q745*H745</f>
        <v>0</v>
      </c>
      <c r="S745" s="138">
        <v>0</v>
      </c>
      <c r="T745" s="138">
        <f>S745*H745</f>
        <v>0</v>
      </c>
      <c r="U745" s="329" t="s">
        <v>19</v>
      </c>
      <c r="V745" s="1" t="str">
        <f t="shared" si="9"/>
        <v/>
      </c>
      <c r="AR745" s="140" t="s">
        <v>285</v>
      </c>
      <c r="AT745" s="140" t="s">
        <v>157</v>
      </c>
      <c r="AU745" s="140" t="s">
        <v>88</v>
      </c>
      <c r="AY745" s="18" t="s">
        <v>154</v>
      </c>
      <c r="BE745" s="141">
        <f>IF(N745="základní",J745,0)</f>
        <v>0</v>
      </c>
      <c r="BF745" s="141">
        <f>IF(N745="snížená",J745,0)</f>
        <v>0</v>
      </c>
      <c r="BG745" s="141">
        <f>IF(N745="zákl. přenesená",J745,0)</f>
        <v>0</v>
      </c>
      <c r="BH745" s="141">
        <f>IF(N745="sníž. přenesená",J745,0)</f>
        <v>0</v>
      </c>
      <c r="BI745" s="141">
        <f>IF(N745="nulová",J745,0)</f>
        <v>0</v>
      </c>
      <c r="BJ745" s="18" t="s">
        <v>88</v>
      </c>
      <c r="BK745" s="141">
        <f>ROUND(I745*H745,2)</f>
        <v>0</v>
      </c>
      <c r="BL745" s="18" t="s">
        <v>285</v>
      </c>
      <c r="BM745" s="140" t="s">
        <v>1044</v>
      </c>
    </row>
    <row r="746" spans="2:65" s="1" customFormat="1" ht="11.25" x14ac:dyDescent="0.2">
      <c r="B746" s="33"/>
      <c r="D746" s="142" t="s">
        <v>164</v>
      </c>
      <c r="F746" s="143" t="s">
        <v>1045</v>
      </c>
      <c r="I746" s="144"/>
      <c r="L746" s="33"/>
      <c r="M746" s="145"/>
      <c r="U746" s="330"/>
      <c r="V746" s="1" t="str">
        <f t="shared" ref="V746:V797" si="10">IF(U746="investice",J746,"")</f>
        <v/>
      </c>
      <c r="AT746" s="18" t="s">
        <v>164</v>
      </c>
      <c r="AU746" s="18" t="s">
        <v>88</v>
      </c>
    </row>
    <row r="747" spans="2:65" s="11" customFormat="1" ht="22.9" customHeight="1" x14ac:dyDescent="0.2">
      <c r="B747" s="117"/>
      <c r="D747" s="118" t="s">
        <v>74</v>
      </c>
      <c r="E747" s="127" t="s">
        <v>1046</v>
      </c>
      <c r="F747" s="127" t="s">
        <v>1047</v>
      </c>
      <c r="I747" s="120"/>
      <c r="J747" s="128">
        <f>BK747</f>
        <v>0</v>
      </c>
      <c r="L747" s="117"/>
      <c r="M747" s="122"/>
      <c r="P747" s="123">
        <f>SUM(P748:P797)</f>
        <v>0</v>
      </c>
      <c r="R747" s="123">
        <f>SUM(R748:R797)</f>
        <v>0.50045214000000005</v>
      </c>
      <c r="T747" s="123">
        <f>SUM(T748:T797)</f>
        <v>9.7826700000000003E-2</v>
      </c>
      <c r="U747" s="328"/>
      <c r="V747" s="1" t="str">
        <f t="shared" si="10"/>
        <v/>
      </c>
      <c r="AR747" s="118" t="s">
        <v>88</v>
      </c>
      <c r="AT747" s="125" t="s">
        <v>74</v>
      </c>
      <c r="AU747" s="125" t="s">
        <v>82</v>
      </c>
      <c r="AY747" s="118" t="s">
        <v>154</v>
      </c>
      <c r="BK747" s="126">
        <f>SUM(BK748:BK797)</f>
        <v>0</v>
      </c>
    </row>
    <row r="748" spans="2:65" s="1" customFormat="1" ht="16.5" customHeight="1" x14ac:dyDescent="0.2">
      <c r="B748" s="33"/>
      <c r="C748" s="129" t="s">
        <v>1048</v>
      </c>
      <c r="D748" s="129" t="s">
        <v>157</v>
      </c>
      <c r="E748" s="130" t="s">
        <v>1049</v>
      </c>
      <c r="F748" s="131" t="s">
        <v>1050</v>
      </c>
      <c r="G748" s="132" t="s">
        <v>171</v>
      </c>
      <c r="H748" s="133">
        <v>73.864000000000004</v>
      </c>
      <c r="I748" s="134"/>
      <c r="J748" s="135">
        <f>ROUND(I748*H748,2)</f>
        <v>0</v>
      </c>
      <c r="K748" s="131" t="s">
        <v>19</v>
      </c>
      <c r="L748" s="33"/>
      <c r="M748" s="136" t="s">
        <v>19</v>
      </c>
      <c r="N748" s="137" t="s">
        <v>47</v>
      </c>
      <c r="P748" s="138">
        <f>O748*H748</f>
        <v>0</v>
      </c>
      <c r="Q748" s="138">
        <v>1.0000000000000001E-5</v>
      </c>
      <c r="R748" s="138">
        <f>Q748*H748</f>
        <v>7.3864000000000015E-4</v>
      </c>
      <c r="S748" s="138">
        <v>0</v>
      </c>
      <c r="T748" s="138">
        <f>S748*H748</f>
        <v>0</v>
      </c>
      <c r="U748" s="329" t="s">
        <v>19</v>
      </c>
      <c r="V748" s="1" t="str">
        <f t="shared" si="10"/>
        <v/>
      </c>
      <c r="AR748" s="140" t="s">
        <v>285</v>
      </c>
      <c r="AT748" s="140" t="s">
        <v>157</v>
      </c>
      <c r="AU748" s="140" t="s">
        <v>88</v>
      </c>
      <c r="AY748" s="18" t="s">
        <v>154</v>
      </c>
      <c r="BE748" s="141">
        <f>IF(N748="základní",J748,0)</f>
        <v>0</v>
      </c>
      <c r="BF748" s="141">
        <f>IF(N748="snížená",J748,0)</f>
        <v>0</v>
      </c>
      <c r="BG748" s="141">
        <f>IF(N748="zákl. přenesená",J748,0)</f>
        <v>0</v>
      </c>
      <c r="BH748" s="141">
        <f>IF(N748="sníž. přenesená",J748,0)</f>
        <v>0</v>
      </c>
      <c r="BI748" s="141">
        <f>IF(N748="nulová",J748,0)</f>
        <v>0</v>
      </c>
      <c r="BJ748" s="18" t="s">
        <v>88</v>
      </c>
      <c r="BK748" s="141">
        <f>ROUND(I748*H748,2)</f>
        <v>0</v>
      </c>
      <c r="BL748" s="18" t="s">
        <v>285</v>
      </c>
      <c r="BM748" s="140" t="s">
        <v>1051</v>
      </c>
    </row>
    <row r="749" spans="2:65" s="12" customFormat="1" ht="11.25" x14ac:dyDescent="0.2">
      <c r="B749" s="146"/>
      <c r="D749" s="147" t="s">
        <v>166</v>
      </c>
      <c r="E749" s="148" t="s">
        <v>19</v>
      </c>
      <c r="F749" s="149" t="s">
        <v>1052</v>
      </c>
      <c r="H749" s="150">
        <v>12.15</v>
      </c>
      <c r="I749" s="151"/>
      <c r="L749" s="146"/>
      <c r="M749" s="152"/>
      <c r="U749" s="331"/>
      <c r="V749" s="1" t="str">
        <f t="shared" si="10"/>
        <v/>
      </c>
      <c r="AT749" s="148" t="s">
        <v>166</v>
      </c>
      <c r="AU749" s="148" t="s">
        <v>88</v>
      </c>
      <c r="AV749" s="12" t="s">
        <v>88</v>
      </c>
      <c r="AW749" s="12" t="s">
        <v>36</v>
      </c>
      <c r="AX749" s="12" t="s">
        <v>75</v>
      </c>
      <c r="AY749" s="148" t="s">
        <v>154</v>
      </c>
    </row>
    <row r="750" spans="2:65" s="12" customFormat="1" ht="11.25" x14ac:dyDescent="0.2">
      <c r="B750" s="146"/>
      <c r="D750" s="147" t="s">
        <v>166</v>
      </c>
      <c r="E750" s="148" t="s">
        <v>19</v>
      </c>
      <c r="F750" s="149" t="s">
        <v>203</v>
      </c>
      <c r="H750" s="150">
        <v>4.49</v>
      </c>
      <c r="I750" s="151"/>
      <c r="L750" s="146"/>
      <c r="M750" s="152"/>
      <c r="U750" s="331"/>
      <c r="V750" s="1" t="str">
        <f t="shared" si="10"/>
        <v/>
      </c>
      <c r="AT750" s="148" t="s">
        <v>166</v>
      </c>
      <c r="AU750" s="148" t="s">
        <v>88</v>
      </c>
      <c r="AV750" s="12" t="s">
        <v>88</v>
      </c>
      <c r="AW750" s="12" t="s">
        <v>36</v>
      </c>
      <c r="AX750" s="12" t="s">
        <v>75</v>
      </c>
      <c r="AY750" s="148" t="s">
        <v>154</v>
      </c>
    </row>
    <row r="751" spans="2:65" s="12" customFormat="1" ht="11.25" x14ac:dyDescent="0.2">
      <c r="B751" s="146"/>
      <c r="D751" s="147" t="s">
        <v>166</v>
      </c>
      <c r="E751" s="148" t="s">
        <v>19</v>
      </c>
      <c r="F751" s="149" t="s">
        <v>204</v>
      </c>
      <c r="H751" s="150">
        <v>13.46</v>
      </c>
      <c r="I751" s="151"/>
      <c r="L751" s="146"/>
      <c r="M751" s="152"/>
      <c r="U751" s="331"/>
      <c r="V751" s="1" t="str">
        <f t="shared" si="10"/>
        <v/>
      </c>
      <c r="AT751" s="148" t="s">
        <v>166</v>
      </c>
      <c r="AU751" s="148" t="s">
        <v>88</v>
      </c>
      <c r="AV751" s="12" t="s">
        <v>88</v>
      </c>
      <c r="AW751" s="12" t="s">
        <v>36</v>
      </c>
      <c r="AX751" s="12" t="s">
        <v>75</v>
      </c>
      <c r="AY751" s="148" t="s">
        <v>154</v>
      </c>
    </row>
    <row r="752" spans="2:65" s="12" customFormat="1" ht="11.25" x14ac:dyDescent="0.2">
      <c r="B752" s="146"/>
      <c r="D752" s="147" t="s">
        <v>166</v>
      </c>
      <c r="E752" s="148" t="s">
        <v>19</v>
      </c>
      <c r="F752" s="149" t="s">
        <v>1053</v>
      </c>
      <c r="H752" s="150">
        <v>2.5859999999999999</v>
      </c>
      <c r="I752" s="151"/>
      <c r="L752" s="146"/>
      <c r="M752" s="152"/>
      <c r="U752" s="331"/>
      <c r="V752" s="1" t="str">
        <f t="shared" si="10"/>
        <v/>
      </c>
      <c r="AT752" s="148" t="s">
        <v>166</v>
      </c>
      <c r="AU752" s="148" t="s">
        <v>88</v>
      </c>
      <c r="AV752" s="12" t="s">
        <v>88</v>
      </c>
      <c r="AW752" s="12" t="s">
        <v>36</v>
      </c>
      <c r="AX752" s="12" t="s">
        <v>75</v>
      </c>
      <c r="AY752" s="148" t="s">
        <v>154</v>
      </c>
    </row>
    <row r="753" spans="2:65" s="12" customFormat="1" ht="11.25" x14ac:dyDescent="0.2">
      <c r="B753" s="146"/>
      <c r="D753" s="147" t="s">
        <v>166</v>
      </c>
      <c r="E753" s="148" t="s">
        <v>19</v>
      </c>
      <c r="F753" s="149" t="s">
        <v>1054</v>
      </c>
      <c r="H753" s="150">
        <v>8.5380000000000003</v>
      </c>
      <c r="I753" s="151"/>
      <c r="L753" s="146"/>
      <c r="M753" s="152"/>
      <c r="U753" s="331"/>
      <c r="V753" s="1" t="str">
        <f t="shared" si="10"/>
        <v/>
      </c>
      <c r="AT753" s="148" t="s">
        <v>166</v>
      </c>
      <c r="AU753" s="148" t="s">
        <v>88</v>
      </c>
      <c r="AV753" s="12" t="s">
        <v>88</v>
      </c>
      <c r="AW753" s="12" t="s">
        <v>36</v>
      </c>
      <c r="AX753" s="12" t="s">
        <v>75</v>
      </c>
      <c r="AY753" s="148" t="s">
        <v>154</v>
      </c>
    </row>
    <row r="754" spans="2:65" s="12" customFormat="1" ht="11.25" x14ac:dyDescent="0.2">
      <c r="B754" s="146"/>
      <c r="D754" s="147" t="s">
        <v>166</v>
      </c>
      <c r="E754" s="148" t="s">
        <v>19</v>
      </c>
      <c r="F754" s="149" t="s">
        <v>205</v>
      </c>
      <c r="H754" s="150">
        <v>32.64</v>
      </c>
      <c r="I754" s="151"/>
      <c r="L754" s="146"/>
      <c r="M754" s="152"/>
      <c r="U754" s="331"/>
      <c r="V754" s="1" t="str">
        <f t="shared" si="10"/>
        <v/>
      </c>
      <c r="AT754" s="148" t="s">
        <v>166</v>
      </c>
      <c r="AU754" s="148" t="s">
        <v>88</v>
      </c>
      <c r="AV754" s="12" t="s">
        <v>88</v>
      </c>
      <c r="AW754" s="12" t="s">
        <v>36</v>
      </c>
      <c r="AX754" s="12" t="s">
        <v>75</v>
      </c>
      <c r="AY754" s="148" t="s">
        <v>154</v>
      </c>
    </row>
    <row r="755" spans="2:65" s="13" customFormat="1" ht="11.25" x14ac:dyDescent="0.2">
      <c r="B755" s="153"/>
      <c r="D755" s="147" t="s">
        <v>166</v>
      </c>
      <c r="E755" s="154" t="s">
        <v>19</v>
      </c>
      <c r="F755" s="155" t="s">
        <v>168</v>
      </c>
      <c r="H755" s="156">
        <v>73.864000000000004</v>
      </c>
      <c r="I755" s="157"/>
      <c r="L755" s="153"/>
      <c r="M755" s="158"/>
      <c r="U755" s="332"/>
      <c r="V755" s="1" t="str">
        <f t="shared" si="10"/>
        <v/>
      </c>
      <c r="AT755" s="154" t="s">
        <v>166</v>
      </c>
      <c r="AU755" s="154" t="s">
        <v>88</v>
      </c>
      <c r="AV755" s="13" t="s">
        <v>162</v>
      </c>
      <c r="AW755" s="13" t="s">
        <v>36</v>
      </c>
      <c r="AX755" s="13" t="s">
        <v>82</v>
      </c>
      <c r="AY755" s="154" t="s">
        <v>154</v>
      </c>
    </row>
    <row r="756" spans="2:65" s="1" customFormat="1" ht="16.5" customHeight="1" x14ac:dyDescent="0.2">
      <c r="B756" s="33"/>
      <c r="C756" s="129" t="s">
        <v>1055</v>
      </c>
      <c r="D756" s="129" t="s">
        <v>157</v>
      </c>
      <c r="E756" s="130" t="s">
        <v>1056</v>
      </c>
      <c r="F756" s="131" t="s">
        <v>1057</v>
      </c>
      <c r="G756" s="132" t="s">
        <v>171</v>
      </c>
      <c r="H756" s="133">
        <v>315.57</v>
      </c>
      <c r="I756" s="134"/>
      <c r="J756" s="135">
        <f>ROUND(I756*H756,2)</f>
        <v>0</v>
      </c>
      <c r="K756" s="131" t="s">
        <v>161</v>
      </c>
      <c r="L756" s="33"/>
      <c r="M756" s="136" t="s">
        <v>19</v>
      </c>
      <c r="N756" s="137" t="s">
        <v>47</v>
      </c>
      <c r="P756" s="138">
        <f>O756*H756</f>
        <v>0</v>
      </c>
      <c r="Q756" s="138">
        <v>1E-3</v>
      </c>
      <c r="R756" s="138">
        <f>Q756*H756</f>
        <v>0.31557000000000002</v>
      </c>
      <c r="S756" s="138">
        <v>3.1E-4</v>
      </c>
      <c r="T756" s="138">
        <f>S756*H756</f>
        <v>9.7826700000000003E-2</v>
      </c>
      <c r="U756" s="329" t="s">
        <v>19</v>
      </c>
      <c r="V756" s="1" t="str">
        <f t="shared" si="10"/>
        <v/>
      </c>
      <c r="AR756" s="140" t="s">
        <v>285</v>
      </c>
      <c r="AT756" s="140" t="s">
        <v>157</v>
      </c>
      <c r="AU756" s="140" t="s">
        <v>88</v>
      </c>
      <c r="AY756" s="18" t="s">
        <v>154</v>
      </c>
      <c r="BE756" s="141">
        <f>IF(N756="základní",J756,0)</f>
        <v>0</v>
      </c>
      <c r="BF756" s="141">
        <f>IF(N756="snížená",J756,0)</f>
        <v>0</v>
      </c>
      <c r="BG756" s="141">
        <f>IF(N756="zákl. přenesená",J756,0)</f>
        <v>0</v>
      </c>
      <c r="BH756" s="141">
        <f>IF(N756="sníž. přenesená",J756,0)</f>
        <v>0</v>
      </c>
      <c r="BI756" s="141">
        <f>IF(N756="nulová",J756,0)</f>
        <v>0</v>
      </c>
      <c r="BJ756" s="18" t="s">
        <v>88</v>
      </c>
      <c r="BK756" s="141">
        <f>ROUND(I756*H756,2)</f>
        <v>0</v>
      </c>
      <c r="BL756" s="18" t="s">
        <v>285</v>
      </c>
      <c r="BM756" s="140" t="s">
        <v>1058</v>
      </c>
    </row>
    <row r="757" spans="2:65" s="1" customFormat="1" ht="11.25" x14ac:dyDescent="0.2">
      <c r="B757" s="33"/>
      <c r="D757" s="142" t="s">
        <v>164</v>
      </c>
      <c r="F757" s="143" t="s">
        <v>1059</v>
      </c>
      <c r="I757" s="144"/>
      <c r="L757" s="33"/>
      <c r="M757" s="145"/>
      <c r="U757" s="330"/>
      <c r="V757" s="1" t="str">
        <f t="shared" si="10"/>
        <v/>
      </c>
      <c r="AT757" s="18" t="s">
        <v>164</v>
      </c>
      <c r="AU757" s="18" t="s">
        <v>88</v>
      </c>
    </row>
    <row r="758" spans="2:65" s="12" customFormat="1" ht="11.25" x14ac:dyDescent="0.2">
      <c r="B758" s="146"/>
      <c r="D758" s="147" t="s">
        <v>166</v>
      </c>
      <c r="E758" s="148" t="s">
        <v>19</v>
      </c>
      <c r="F758" s="149" t="s">
        <v>1060</v>
      </c>
      <c r="H758" s="150">
        <v>241.70599999999999</v>
      </c>
      <c r="I758" s="151"/>
      <c r="L758" s="146"/>
      <c r="M758" s="152"/>
      <c r="U758" s="331"/>
      <c r="V758" s="1" t="str">
        <f t="shared" si="10"/>
        <v/>
      </c>
      <c r="AT758" s="148" t="s">
        <v>166</v>
      </c>
      <c r="AU758" s="148" t="s">
        <v>88</v>
      </c>
      <c r="AV758" s="12" t="s">
        <v>88</v>
      </c>
      <c r="AW758" s="12" t="s">
        <v>36</v>
      </c>
      <c r="AX758" s="12" t="s">
        <v>75</v>
      </c>
      <c r="AY758" s="148" t="s">
        <v>154</v>
      </c>
    </row>
    <row r="759" spans="2:65" s="12" customFormat="1" ht="11.25" x14ac:dyDescent="0.2">
      <c r="B759" s="146"/>
      <c r="D759" s="147" t="s">
        <v>166</v>
      </c>
      <c r="E759" s="148" t="s">
        <v>19</v>
      </c>
      <c r="F759" s="149" t="s">
        <v>1061</v>
      </c>
      <c r="H759" s="150">
        <v>73.864000000000004</v>
      </c>
      <c r="I759" s="151"/>
      <c r="L759" s="146"/>
      <c r="M759" s="152"/>
      <c r="U759" s="331"/>
      <c r="V759" s="1" t="str">
        <f t="shared" si="10"/>
        <v/>
      </c>
      <c r="AT759" s="148" t="s">
        <v>166</v>
      </c>
      <c r="AU759" s="148" t="s">
        <v>88</v>
      </c>
      <c r="AV759" s="12" t="s">
        <v>88</v>
      </c>
      <c r="AW759" s="12" t="s">
        <v>36</v>
      </c>
      <c r="AX759" s="12" t="s">
        <v>75</v>
      </c>
      <c r="AY759" s="148" t="s">
        <v>154</v>
      </c>
    </row>
    <row r="760" spans="2:65" s="13" customFormat="1" ht="11.25" x14ac:dyDescent="0.2">
      <c r="B760" s="153"/>
      <c r="D760" s="147" t="s">
        <v>166</v>
      </c>
      <c r="E760" s="154" t="s">
        <v>19</v>
      </c>
      <c r="F760" s="155" t="s">
        <v>168</v>
      </c>
      <c r="H760" s="156">
        <v>315.57</v>
      </c>
      <c r="I760" s="157"/>
      <c r="L760" s="153"/>
      <c r="M760" s="158"/>
      <c r="U760" s="332"/>
      <c r="V760" s="1" t="str">
        <f t="shared" si="10"/>
        <v/>
      </c>
      <c r="AT760" s="154" t="s">
        <v>166</v>
      </c>
      <c r="AU760" s="154" t="s">
        <v>88</v>
      </c>
      <c r="AV760" s="13" t="s">
        <v>162</v>
      </c>
      <c r="AW760" s="13" t="s">
        <v>36</v>
      </c>
      <c r="AX760" s="13" t="s">
        <v>82</v>
      </c>
      <c r="AY760" s="154" t="s">
        <v>154</v>
      </c>
    </row>
    <row r="761" spans="2:65" s="1" customFormat="1" ht="16.5" customHeight="1" x14ac:dyDescent="0.2">
      <c r="B761" s="33"/>
      <c r="C761" s="129" t="s">
        <v>1062</v>
      </c>
      <c r="D761" s="129" t="s">
        <v>157</v>
      </c>
      <c r="E761" s="130" t="s">
        <v>1063</v>
      </c>
      <c r="F761" s="131" t="s">
        <v>1064</v>
      </c>
      <c r="G761" s="132" t="s">
        <v>171</v>
      </c>
      <c r="H761" s="133">
        <v>315.57</v>
      </c>
      <c r="I761" s="134"/>
      <c r="J761" s="135">
        <f>ROUND(I761*H761,2)</f>
        <v>0</v>
      </c>
      <c r="K761" s="131" t="s">
        <v>161</v>
      </c>
      <c r="L761" s="33"/>
      <c r="M761" s="136" t="s">
        <v>19</v>
      </c>
      <c r="N761" s="137" t="s">
        <v>47</v>
      </c>
      <c r="P761" s="138">
        <f>O761*H761</f>
        <v>0</v>
      </c>
      <c r="Q761" s="138">
        <v>0</v>
      </c>
      <c r="R761" s="138">
        <f>Q761*H761</f>
        <v>0</v>
      </c>
      <c r="S761" s="138">
        <v>0</v>
      </c>
      <c r="T761" s="138">
        <f>S761*H761</f>
        <v>0</v>
      </c>
      <c r="U761" s="329" t="s">
        <v>19</v>
      </c>
      <c r="V761" s="1" t="str">
        <f t="shared" si="10"/>
        <v/>
      </c>
      <c r="AR761" s="140" t="s">
        <v>285</v>
      </c>
      <c r="AT761" s="140" t="s">
        <v>157</v>
      </c>
      <c r="AU761" s="140" t="s">
        <v>88</v>
      </c>
      <c r="AY761" s="18" t="s">
        <v>154</v>
      </c>
      <c r="BE761" s="141">
        <f>IF(N761="základní",J761,0)</f>
        <v>0</v>
      </c>
      <c r="BF761" s="141">
        <f>IF(N761="snížená",J761,0)</f>
        <v>0</v>
      </c>
      <c r="BG761" s="141">
        <f>IF(N761="zákl. přenesená",J761,0)</f>
        <v>0</v>
      </c>
      <c r="BH761" s="141">
        <f>IF(N761="sníž. přenesená",J761,0)</f>
        <v>0</v>
      </c>
      <c r="BI761" s="141">
        <f>IF(N761="nulová",J761,0)</f>
        <v>0</v>
      </c>
      <c r="BJ761" s="18" t="s">
        <v>88</v>
      </c>
      <c r="BK761" s="141">
        <f>ROUND(I761*H761,2)</f>
        <v>0</v>
      </c>
      <c r="BL761" s="18" t="s">
        <v>285</v>
      </c>
      <c r="BM761" s="140" t="s">
        <v>1065</v>
      </c>
    </row>
    <row r="762" spans="2:65" s="1" customFormat="1" ht="11.25" x14ac:dyDescent="0.2">
      <c r="B762" s="33"/>
      <c r="D762" s="142" t="s">
        <v>164</v>
      </c>
      <c r="F762" s="143" t="s">
        <v>1066</v>
      </c>
      <c r="I762" s="144"/>
      <c r="L762" s="33"/>
      <c r="M762" s="145"/>
      <c r="U762" s="330"/>
      <c r="V762" s="1" t="str">
        <f t="shared" si="10"/>
        <v/>
      </c>
      <c r="AT762" s="18" t="s">
        <v>164</v>
      </c>
      <c r="AU762" s="18" t="s">
        <v>88</v>
      </c>
    </row>
    <row r="763" spans="2:65" s="1" customFormat="1" ht="16.5" customHeight="1" x14ac:dyDescent="0.2">
      <c r="B763" s="33"/>
      <c r="C763" s="129" t="s">
        <v>1067</v>
      </c>
      <c r="D763" s="129" t="s">
        <v>157</v>
      </c>
      <c r="E763" s="130" t="s">
        <v>1068</v>
      </c>
      <c r="F763" s="131" t="s">
        <v>1069</v>
      </c>
      <c r="G763" s="132" t="s">
        <v>171</v>
      </c>
      <c r="H763" s="133">
        <v>368.28699999999998</v>
      </c>
      <c r="I763" s="134"/>
      <c r="J763" s="135">
        <f>ROUND(I763*H763,2)</f>
        <v>0</v>
      </c>
      <c r="K763" s="131" t="s">
        <v>161</v>
      </c>
      <c r="L763" s="33"/>
      <c r="M763" s="136" t="s">
        <v>19</v>
      </c>
      <c r="N763" s="137" t="s">
        <v>47</v>
      </c>
      <c r="P763" s="138">
        <f>O763*H763</f>
        <v>0</v>
      </c>
      <c r="Q763" s="138">
        <v>2.1000000000000001E-4</v>
      </c>
      <c r="R763" s="138">
        <f>Q763*H763</f>
        <v>7.7340270000000003E-2</v>
      </c>
      <c r="S763" s="138">
        <v>0</v>
      </c>
      <c r="T763" s="138">
        <f>S763*H763</f>
        <v>0</v>
      </c>
      <c r="U763" s="329" t="s">
        <v>19</v>
      </c>
      <c r="V763" s="1" t="str">
        <f t="shared" si="10"/>
        <v/>
      </c>
      <c r="AR763" s="140" t="s">
        <v>285</v>
      </c>
      <c r="AT763" s="140" t="s">
        <v>157</v>
      </c>
      <c r="AU763" s="140" t="s">
        <v>88</v>
      </c>
      <c r="AY763" s="18" t="s">
        <v>154</v>
      </c>
      <c r="BE763" s="141">
        <f>IF(N763="základní",J763,0)</f>
        <v>0</v>
      </c>
      <c r="BF763" s="141">
        <f>IF(N763="snížená",J763,0)</f>
        <v>0</v>
      </c>
      <c r="BG763" s="141">
        <f>IF(N763="zákl. přenesená",J763,0)</f>
        <v>0</v>
      </c>
      <c r="BH763" s="141">
        <f>IF(N763="sníž. přenesená",J763,0)</f>
        <v>0</v>
      </c>
      <c r="BI763" s="141">
        <f>IF(N763="nulová",J763,0)</f>
        <v>0</v>
      </c>
      <c r="BJ763" s="18" t="s">
        <v>88</v>
      </c>
      <c r="BK763" s="141">
        <f>ROUND(I763*H763,2)</f>
        <v>0</v>
      </c>
      <c r="BL763" s="18" t="s">
        <v>285</v>
      </c>
      <c r="BM763" s="140" t="s">
        <v>1070</v>
      </c>
    </row>
    <row r="764" spans="2:65" s="1" customFormat="1" ht="11.25" x14ac:dyDescent="0.2">
      <c r="B764" s="33"/>
      <c r="D764" s="142" t="s">
        <v>164</v>
      </c>
      <c r="F764" s="143" t="s">
        <v>1071</v>
      </c>
      <c r="I764" s="144"/>
      <c r="L764" s="33"/>
      <c r="M764" s="145"/>
      <c r="U764" s="330"/>
      <c r="V764" s="1" t="str">
        <f t="shared" si="10"/>
        <v/>
      </c>
      <c r="AT764" s="18" t="s">
        <v>164</v>
      </c>
      <c r="AU764" s="18" t="s">
        <v>88</v>
      </c>
    </row>
    <row r="765" spans="2:65" s="1" customFormat="1" ht="19.5" x14ac:dyDescent="0.2">
      <c r="B765" s="33"/>
      <c r="D765" s="147" t="s">
        <v>240</v>
      </c>
      <c r="F765" s="164" t="s">
        <v>1072</v>
      </c>
      <c r="I765" s="144"/>
      <c r="L765" s="33"/>
      <c r="M765" s="145"/>
      <c r="U765" s="330"/>
      <c r="V765" s="1" t="str">
        <f t="shared" si="10"/>
        <v/>
      </c>
      <c r="AT765" s="18" t="s">
        <v>240</v>
      </c>
      <c r="AU765" s="18" t="s">
        <v>88</v>
      </c>
    </row>
    <row r="766" spans="2:65" s="14" customFormat="1" ht="11.25" x14ac:dyDescent="0.2">
      <c r="B766" s="159"/>
      <c r="D766" s="147" t="s">
        <v>166</v>
      </c>
      <c r="E766" s="160" t="s">
        <v>19</v>
      </c>
      <c r="F766" s="161" t="s">
        <v>1073</v>
      </c>
      <c r="H766" s="160" t="s">
        <v>19</v>
      </c>
      <c r="I766" s="162"/>
      <c r="L766" s="159"/>
      <c r="M766" s="163"/>
      <c r="U766" s="333"/>
      <c r="V766" s="1" t="str">
        <f t="shared" si="10"/>
        <v/>
      </c>
      <c r="AT766" s="160" t="s">
        <v>166</v>
      </c>
      <c r="AU766" s="160" t="s">
        <v>88</v>
      </c>
      <c r="AV766" s="14" t="s">
        <v>82</v>
      </c>
      <c r="AW766" s="14" t="s">
        <v>36</v>
      </c>
      <c r="AX766" s="14" t="s">
        <v>75</v>
      </c>
      <c r="AY766" s="160" t="s">
        <v>154</v>
      </c>
    </row>
    <row r="767" spans="2:65" s="14" customFormat="1" ht="11.25" x14ac:dyDescent="0.2">
      <c r="B767" s="159"/>
      <c r="D767" s="147" t="s">
        <v>166</v>
      </c>
      <c r="E767" s="160" t="s">
        <v>19</v>
      </c>
      <c r="F767" s="161" t="s">
        <v>379</v>
      </c>
      <c r="H767" s="160" t="s">
        <v>19</v>
      </c>
      <c r="I767" s="162"/>
      <c r="L767" s="159"/>
      <c r="M767" s="163"/>
      <c r="U767" s="333"/>
      <c r="V767" s="1" t="str">
        <f t="shared" si="10"/>
        <v/>
      </c>
      <c r="AT767" s="160" t="s">
        <v>166</v>
      </c>
      <c r="AU767" s="160" t="s">
        <v>88</v>
      </c>
      <c r="AV767" s="14" t="s">
        <v>82</v>
      </c>
      <c r="AW767" s="14" t="s">
        <v>36</v>
      </c>
      <c r="AX767" s="14" t="s">
        <v>75</v>
      </c>
      <c r="AY767" s="160" t="s">
        <v>154</v>
      </c>
    </row>
    <row r="768" spans="2:65" s="12" customFormat="1" ht="11.25" x14ac:dyDescent="0.2">
      <c r="B768" s="146"/>
      <c r="D768" s="147" t="s">
        <v>166</v>
      </c>
      <c r="E768" s="148" t="s">
        <v>19</v>
      </c>
      <c r="F768" s="149" t="s">
        <v>380</v>
      </c>
      <c r="H768" s="150">
        <v>24.731999999999999</v>
      </c>
      <c r="I768" s="151"/>
      <c r="L768" s="146"/>
      <c r="M768" s="152"/>
      <c r="U768" s="331"/>
      <c r="V768" s="1" t="str">
        <f t="shared" si="10"/>
        <v/>
      </c>
      <c r="AT768" s="148" t="s">
        <v>166</v>
      </c>
      <c r="AU768" s="148" t="s">
        <v>88</v>
      </c>
      <c r="AV768" s="12" t="s">
        <v>88</v>
      </c>
      <c r="AW768" s="12" t="s">
        <v>36</v>
      </c>
      <c r="AX768" s="12" t="s">
        <v>75</v>
      </c>
      <c r="AY768" s="148" t="s">
        <v>154</v>
      </c>
    </row>
    <row r="769" spans="2:51" s="12" customFormat="1" ht="11.25" x14ac:dyDescent="0.2">
      <c r="B769" s="146"/>
      <c r="D769" s="147" t="s">
        <v>166</v>
      </c>
      <c r="E769" s="148" t="s">
        <v>19</v>
      </c>
      <c r="F769" s="149" t="s">
        <v>381</v>
      </c>
      <c r="H769" s="150">
        <v>25.873000000000001</v>
      </c>
      <c r="I769" s="151"/>
      <c r="L769" s="146"/>
      <c r="M769" s="152"/>
      <c r="U769" s="331"/>
      <c r="V769" s="1" t="str">
        <f t="shared" si="10"/>
        <v/>
      </c>
      <c r="AT769" s="148" t="s">
        <v>166</v>
      </c>
      <c r="AU769" s="148" t="s">
        <v>88</v>
      </c>
      <c r="AV769" s="12" t="s">
        <v>88</v>
      </c>
      <c r="AW769" s="12" t="s">
        <v>36</v>
      </c>
      <c r="AX769" s="12" t="s">
        <v>75</v>
      </c>
      <c r="AY769" s="148" t="s">
        <v>154</v>
      </c>
    </row>
    <row r="770" spans="2:51" s="14" customFormat="1" ht="11.25" x14ac:dyDescent="0.2">
      <c r="B770" s="159"/>
      <c r="D770" s="147" t="s">
        <v>166</v>
      </c>
      <c r="E770" s="160" t="s">
        <v>19</v>
      </c>
      <c r="F770" s="161" t="s">
        <v>384</v>
      </c>
      <c r="H770" s="160" t="s">
        <v>19</v>
      </c>
      <c r="I770" s="162"/>
      <c r="L770" s="159"/>
      <c r="M770" s="163"/>
      <c r="U770" s="333"/>
      <c r="V770" s="1" t="str">
        <f t="shared" si="10"/>
        <v/>
      </c>
      <c r="AT770" s="160" t="s">
        <v>166</v>
      </c>
      <c r="AU770" s="160" t="s">
        <v>88</v>
      </c>
      <c r="AV770" s="14" t="s">
        <v>82</v>
      </c>
      <c r="AW770" s="14" t="s">
        <v>36</v>
      </c>
      <c r="AX770" s="14" t="s">
        <v>75</v>
      </c>
      <c r="AY770" s="160" t="s">
        <v>154</v>
      </c>
    </row>
    <row r="771" spans="2:51" s="12" customFormat="1" ht="11.25" x14ac:dyDescent="0.2">
      <c r="B771" s="146"/>
      <c r="D771" s="147" t="s">
        <v>166</v>
      </c>
      <c r="E771" s="148" t="s">
        <v>19</v>
      </c>
      <c r="F771" s="149" t="s">
        <v>385</v>
      </c>
      <c r="H771" s="150">
        <v>29.655000000000001</v>
      </c>
      <c r="I771" s="151"/>
      <c r="L771" s="146"/>
      <c r="M771" s="152"/>
      <c r="U771" s="331"/>
      <c r="V771" s="1" t="str">
        <f t="shared" si="10"/>
        <v/>
      </c>
      <c r="AT771" s="148" t="s">
        <v>166</v>
      </c>
      <c r="AU771" s="148" t="s">
        <v>88</v>
      </c>
      <c r="AV771" s="12" t="s">
        <v>88</v>
      </c>
      <c r="AW771" s="12" t="s">
        <v>36</v>
      </c>
      <c r="AX771" s="12" t="s">
        <v>75</v>
      </c>
      <c r="AY771" s="148" t="s">
        <v>154</v>
      </c>
    </row>
    <row r="772" spans="2:51" s="14" customFormat="1" ht="11.25" x14ac:dyDescent="0.2">
      <c r="B772" s="159"/>
      <c r="D772" s="147" t="s">
        <v>166</v>
      </c>
      <c r="E772" s="160" t="s">
        <v>19</v>
      </c>
      <c r="F772" s="161" t="s">
        <v>387</v>
      </c>
      <c r="H772" s="160" t="s">
        <v>19</v>
      </c>
      <c r="I772" s="162"/>
      <c r="L772" s="159"/>
      <c r="M772" s="163"/>
      <c r="U772" s="333"/>
      <c r="V772" s="1" t="str">
        <f t="shared" si="10"/>
        <v/>
      </c>
      <c r="AT772" s="160" t="s">
        <v>166</v>
      </c>
      <c r="AU772" s="160" t="s">
        <v>88</v>
      </c>
      <c r="AV772" s="14" t="s">
        <v>82</v>
      </c>
      <c r="AW772" s="14" t="s">
        <v>36</v>
      </c>
      <c r="AX772" s="14" t="s">
        <v>75</v>
      </c>
      <c r="AY772" s="160" t="s">
        <v>154</v>
      </c>
    </row>
    <row r="773" spans="2:51" s="12" customFormat="1" ht="11.25" x14ac:dyDescent="0.2">
      <c r="B773" s="146"/>
      <c r="D773" s="147" t="s">
        <v>166</v>
      </c>
      <c r="E773" s="148" t="s">
        <v>19</v>
      </c>
      <c r="F773" s="149" t="s">
        <v>388</v>
      </c>
      <c r="H773" s="150">
        <v>39.448999999999998</v>
      </c>
      <c r="I773" s="151"/>
      <c r="L773" s="146"/>
      <c r="M773" s="152"/>
      <c r="U773" s="331"/>
      <c r="V773" s="1" t="str">
        <f t="shared" si="10"/>
        <v/>
      </c>
      <c r="AT773" s="148" t="s">
        <v>166</v>
      </c>
      <c r="AU773" s="148" t="s">
        <v>88</v>
      </c>
      <c r="AV773" s="12" t="s">
        <v>88</v>
      </c>
      <c r="AW773" s="12" t="s">
        <v>36</v>
      </c>
      <c r="AX773" s="12" t="s">
        <v>75</v>
      </c>
      <c r="AY773" s="148" t="s">
        <v>154</v>
      </c>
    </row>
    <row r="774" spans="2:51" s="12" customFormat="1" ht="11.25" x14ac:dyDescent="0.2">
      <c r="B774" s="146"/>
      <c r="D774" s="147" t="s">
        <v>166</v>
      </c>
      <c r="E774" s="148" t="s">
        <v>19</v>
      </c>
      <c r="F774" s="149" t="s">
        <v>1074</v>
      </c>
      <c r="H774" s="150">
        <v>-4.3739999999999997</v>
      </c>
      <c r="I774" s="151"/>
      <c r="L774" s="146"/>
      <c r="M774" s="152"/>
      <c r="U774" s="331"/>
      <c r="V774" s="1" t="str">
        <f t="shared" si="10"/>
        <v/>
      </c>
      <c r="AT774" s="148" t="s">
        <v>166</v>
      </c>
      <c r="AU774" s="148" t="s">
        <v>88</v>
      </c>
      <c r="AV774" s="12" t="s">
        <v>88</v>
      </c>
      <c r="AW774" s="12" t="s">
        <v>36</v>
      </c>
      <c r="AX774" s="12" t="s">
        <v>75</v>
      </c>
      <c r="AY774" s="148" t="s">
        <v>154</v>
      </c>
    </row>
    <row r="775" spans="2:51" s="14" customFormat="1" ht="11.25" x14ac:dyDescent="0.2">
      <c r="B775" s="159"/>
      <c r="D775" s="147" t="s">
        <v>166</v>
      </c>
      <c r="E775" s="160" t="s">
        <v>19</v>
      </c>
      <c r="F775" s="161" t="s">
        <v>391</v>
      </c>
      <c r="H775" s="160" t="s">
        <v>19</v>
      </c>
      <c r="I775" s="162"/>
      <c r="L775" s="159"/>
      <c r="M775" s="163"/>
      <c r="U775" s="333"/>
      <c r="V775" s="1" t="str">
        <f t="shared" si="10"/>
        <v/>
      </c>
      <c r="AT775" s="160" t="s">
        <v>166</v>
      </c>
      <c r="AU775" s="160" t="s">
        <v>88</v>
      </c>
      <c r="AV775" s="14" t="s">
        <v>82</v>
      </c>
      <c r="AW775" s="14" t="s">
        <v>36</v>
      </c>
      <c r="AX775" s="14" t="s">
        <v>75</v>
      </c>
      <c r="AY775" s="160" t="s">
        <v>154</v>
      </c>
    </row>
    <row r="776" spans="2:51" s="12" customFormat="1" ht="11.25" x14ac:dyDescent="0.2">
      <c r="B776" s="146"/>
      <c r="D776" s="147" t="s">
        <v>166</v>
      </c>
      <c r="E776" s="148" t="s">
        <v>19</v>
      </c>
      <c r="F776" s="149" t="s">
        <v>392</v>
      </c>
      <c r="H776" s="150">
        <v>19.2</v>
      </c>
      <c r="I776" s="151"/>
      <c r="L776" s="146"/>
      <c r="M776" s="152"/>
      <c r="U776" s="331"/>
      <c r="V776" s="1" t="str">
        <f t="shared" si="10"/>
        <v/>
      </c>
      <c r="AT776" s="148" t="s">
        <v>166</v>
      </c>
      <c r="AU776" s="148" t="s">
        <v>88</v>
      </c>
      <c r="AV776" s="12" t="s">
        <v>88</v>
      </c>
      <c r="AW776" s="12" t="s">
        <v>36</v>
      </c>
      <c r="AX776" s="12" t="s">
        <v>75</v>
      </c>
      <c r="AY776" s="148" t="s">
        <v>154</v>
      </c>
    </row>
    <row r="777" spans="2:51" s="14" customFormat="1" ht="11.25" x14ac:dyDescent="0.2">
      <c r="B777" s="159"/>
      <c r="D777" s="147" t="s">
        <v>166</v>
      </c>
      <c r="E777" s="160" t="s">
        <v>19</v>
      </c>
      <c r="F777" s="161" t="s">
        <v>394</v>
      </c>
      <c r="H777" s="160" t="s">
        <v>19</v>
      </c>
      <c r="I777" s="162"/>
      <c r="L777" s="159"/>
      <c r="M777" s="163"/>
      <c r="U777" s="333"/>
      <c r="V777" s="1" t="str">
        <f t="shared" si="10"/>
        <v/>
      </c>
      <c r="AT777" s="160" t="s">
        <v>166</v>
      </c>
      <c r="AU777" s="160" t="s">
        <v>88</v>
      </c>
      <c r="AV777" s="14" t="s">
        <v>82</v>
      </c>
      <c r="AW777" s="14" t="s">
        <v>36</v>
      </c>
      <c r="AX777" s="14" t="s">
        <v>75</v>
      </c>
      <c r="AY777" s="160" t="s">
        <v>154</v>
      </c>
    </row>
    <row r="778" spans="2:51" s="12" customFormat="1" ht="11.25" x14ac:dyDescent="0.2">
      <c r="B778" s="146"/>
      <c r="D778" s="147" t="s">
        <v>166</v>
      </c>
      <c r="E778" s="148" t="s">
        <v>19</v>
      </c>
      <c r="F778" s="149" t="s">
        <v>395</v>
      </c>
      <c r="H778" s="150">
        <v>22.946999999999999</v>
      </c>
      <c r="I778" s="151"/>
      <c r="L778" s="146"/>
      <c r="M778" s="152"/>
      <c r="U778" s="331"/>
      <c r="V778" s="1" t="str">
        <f t="shared" si="10"/>
        <v/>
      </c>
      <c r="AT778" s="148" t="s">
        <v>166</v>
      </c>
      <c r="AU778" s="148" t="s">
        <v>88</v>
      </c>
      <c r="AV778" s="12" t="s">
        <v>88</v>
      </c>
      <c r="AW778" s="12" t="s">
        <v>36</v>
      </c>
      <c r="AX778" s="12" t="s">
        <v>75</v>
      </c>
      <c r="AY778" s="148" t="s">
        <v>154</v>
      </c>
    </row>
    <row r="779" spans="2:51" s="14" customFormat="1" ht="11.25" x14ac:dyDescent="0.2">
      <c r="B779" s="159"/>
      <c r="D779" s="147" t="s">
        <v>166</v>
      </c>
      <c r="E779" s="160" t="s">
        <v>19</v>
      </c>
      <c r="F779" s="161" t="s">
        <v>398</v>
      </c>
      <c r="H779" s="160" t="s">
        <v>19</v>
      </c>
      <c r="I779" s="162"/>
      <c r="L779" s="159"/>
      <c r="M779" s="163"/>
      <c r="U779" s="333"/>
      <c r="V779" s="1" t="str">
        <f t="shared" si="10"/>
        <v/>
      </c>
      <c r="AT779" s="160" t="s">
        <v>166</v>
      </c>
      <c r="AU779" s="160" t="s">
        <v>88</v>
      </c>
      <c r="AV779" s="14" t="s">
        <v>82</v>
      </c>
      <c r="AW779" s="14" t="s">
        <v>36</v>
      </c>
      <c r="AX779" s="14" t="s">
        <v>75</v>
      </c>
      <c r="AY779" s="160" t="s">
        <v>154</v>
      </c>
    </row>
    <row r="780" spans="2:51" s="12" customFormat="1" ht="11.25" x14ac:dyDescent="0.2">
      <c r="B780" s="146"/>
      <c r="D780" s="147" t="s">
        <v>166</v>
      </c>
      <c r="E780" s="148" t="s">
        <v>19</v>
      </c>
      <c r="F780" s="149" t="s">
        <v>399</v>
      </c>
      <c r="H780" s="150">
        <v>21.54</v>
      </c>
      <c r="I780" s="151"/>
      <c r="L780" s="146"/>
      <c r="M780" s="152"/>
      <c r="U780" s="331"/>
      <c r="V780" s="1" t="str">
        <f t="shared" si="10"/>
        <v/>
      </c>
      <c r="AT780" s="148" t="s">
        <v>166</v>
      </c>
      <c r="AU780" s="148" t="s">
        <v>88</v>
      </c>
      <c r="AV780" s="12" t="s">
        <v>88</v>
      </c>
      <c r="AW780" s="12" t="s">
        <v>36</v>
      </c>
      <c r="AX780" s="12" t="s">
        <v>75</v>
      </c>
      <c r="AY780" s="148" t="s">
        <v>154</v>
      </c>
    </row>
    <row r="781" spans="2:51" s="14" customFormat="1" ht="11.25" x14ac:dyDescent="0.2">
      <c r="B781" s="159"/>
      <c r="D781" s="147" t="s">
        <v>166</v>
      </c>
      <c r="E781" s="160" t="s">
        <v>19</v>
      </c>
      <c r="F781" s="161" t="s">
        <v>401</v>
      </c>
      <c r="H781" s="160" t="s">
        <v>19</v>
      </c>
      <c r="I781" s="162"/>
      <c r="L781" s="159"/>
      <c r="M781" s="163"/>
      <c r="U781" s="333"/>
      <c r="V781" s="1" t="str">
        <f t="shared" si="10"/>
        <v/>
      </c>
      <c r="AT781" s="160" t="s">
        <v>166</v>
      </c>
      <c r="AU781" s="160" t="s">
        <v>88</v>
      </c>
      <c r="AV781" s="14" t="s">
        <v>82</v>
      </c>
      <c r="AW781" s="14" t="s">
        <v>36</v>
      </c>
      <c r="AX781" s="14" t="s">
        <v>75</v>
      </c>
      <c r="AY781" s="160" t="s">
        <v>154</v>
      </c>
    </row>
    <row r="782" spans="2:51" s="12" customFormat="1" ht="11.25" x14ac:dyDescent="0.2">
      <c r="B782" s="146"/>
      <c r="D782" s="147" t="s">
        <v>166</v>
      </c>
      <c r="E782" s="148" t="s">
        <v>19</v>
      </c>
      <c r="F782" s="149" t="s">
        <v>402</v>
      </c>
      <c r="H782" s="150">
        <v>23.024999999999999</v>
      </c>
      <c r="I782" s="151"/>
      <c r="L782" s="146"/>
      <c r="M782" s="152"/>
      <c r="U782" s="331"/>
      <c r="V782" s="1" t="str">
        <f t="shared" si="10"/>
        <v/>
      </c>
      <c r="AT782" s="148" t="s">
        <v>166</v>
      </c>
      <c r="AU782" s="148" t="s">
        <v>88</v>
      </c>
      <c r="AV782" s="12" t="s">
        <v>88</v>
      </c>
      <c r="AW782" s="12" t="s">
        <v>36</v>
      </c>
      <c r="AX782" s="12" t="s">
        <v>75</v>
      </c>
      <c r="AY782" s="148" t="s">
        <v>154</v>
      </c>
    </row>
    <row r="783" spans="2:51" s="12" customFormat="1" ht="11.25" x14ac:dyDescent="0.2">
      <c r="B783" s="146"/>
      <c r="D783" s="147" t="s">
        <v>166</v>
      </c>
      <c r="E783" s="148" t="s">
        <v>19</v>
      </c>
      <c r="F783" s="149" t="s">
        <v>403</v>
      </c>
      <c r="H783" s="150">
        <v>12.577</v>
      </c>
      <c r="I783" s="151"/>
      <c r="L783" s="146"/>
      <c r="M783" s="152"/>
      <c r="U783" s="331"/>
      <c r="V783" s="1" t="str">
        <f t="shared" si="10"/>
        <v/>
      </c>
      <c r="AT783" s="148" t="s">
        <v>166</v>
      </c>
      <c r="AU783" s="148" t="s">
        <v>88</v>
      </c>
      <c r="AV783" s="12" t="s">
        <v>88</v>
      </c>
      <c r="AW783" s="12" t="s">
        <v>36</v>
      </c>
      <c r="AX783" s="12" t="s">
        <v>75</v>
      </c>
      <c r="AY783" s="148" t="s">
        <v>154</v>
      </c>
    </row>
    <row r="784" spans="2:51" s="12" customFormat="1" ht="11.25" x14ac:dyDescent="0.2">
      <c r="B784" s="146"/>
      <c r="D784" s="147" t="s">
        <v>166</v>
      </c>
      <c r="E784" s="148" t="s">
        <v>19</v>
      </c>
      <c r="F784" s="149" t="s">
        <v>404</v>
      </c>
      <c r="H784" s="150">
        <v>29.141999999999999</v>
      </c>
      <c r="I784" s="151"/>
      <c r="L784" s="146"/>
      <c r="M784" s="152"/>
      <c r="U784" s="331"/>
      <c r="V784" s="1" t="str">
        <f t="shared" si="10"/>
        <v/>
      </c>
      <c r="AT784" s="148" t="s">
        <v>166</v>
      </c>
      <c r="AU784" s="148" t="s">
        <v>88</v>
      </c>
      <c r="AV784" s="12" t="s">
        <v>88</v>
      </c>
      <c r="AW784" s="12" t="s">
        <v>36</v>
      </c>
      <c r="AX784" s="12" t="s">
        <v>75</v>
      </c>
      <c r="AY784" s="148" t="s">
        <v>154</v>
      </c>
    </row>
    <row r="785" spans="2:65" s="12" customFormat="1" ht="11.25" x14ac:dyDescent="0.2">
      <c r="B785" s="146"/>
      <c r="D785" s="147" t="s">
        <v>166</v>
      </c>
      <c r="E785" s="148" t="s">
        <v>19</v>
      </c>
      <c r="F785" s="149" t="s">
        <v>1075</v>
      </c>
      <c r="H785" s="150">
        <v>-8.48</v>
      </c>
      <c r="I785" s="151"/>
      <c r="L785" s="146"/>
      <c r="M785" s="152"/>
      <c r="U785" s="331"/>
      <c r="V785" s="1" t="str">
        <f t="shared" si="10"/>
        <v/>
      </c>
      <c r="AT785" s="148" t="s">
        <v>166</v>
      </c>
      <c r="AU785" s="148" t="s">
        <v>88</v>
      </c>
      <c r="AV785" s="12" t="s">
        <v>88</v>
      </c>
      <c r="AW785" s="12" t="s">
        <v>36</v>
      </c>
      <c r="AX785" s="12" t="s">
        <v>75</v>
      </c>
      <c r="AY785" s="148" t="s">
        <v>154</v>
      </c>
    </row>
    <row r="786" spans="2:65" s="14" customFormat="1" ht="11.25" x14ac:dyDescent="0.2">
      <c r="B786" s="159"/>
      <c r="D786" s="147" t="s">
        <v>166</v>
      </c>
      <c r="E786" s="160" t="s">
        <v>19</v>
      </c>
      <c r="F786" s="161" t="s">
        <v>407</v>
      </c>
      <c r="H786" s="160" t="s">
        <v>19</v>
      </c>
      <c r="I786" s="162"/>
      <c r="L786" s="159"/>
      <c r="M786" s="163"/>
      <c r="U786" s="333"/>
      <c r="V786" s="1" t="str">
        <f t="shared" si="10"/>
        <v/>
      </c>
      <c r="AT786" s="160" t="s">
        <v>166</v>
      </c>
      <c r="AU786" s="160" t="s">
        <v>88</v>
      </c>
      <c r="AV786" s="14" t="s">
        <v>82</v>
      </c>
      <c r="AW786" s="14" t="s">
        <v>36</v>
      </c>
      <c r="AX786" s="14" t="s">
        <v>75</v>
      </c>
      <c r="AY786" s="160" t="s">
        <v>154</v>
      </c>
    </row>
    <row r="787" spans="2:65" s="12" customFormat="1" ht="11.25" x14ac:dyDescent="0.2">
      <c r="B787" s="146"/>
      <c r="D787" s="147" t="s">
        <v>166</v>
      </c>
      <c r="E787" s="148" t="s">
        <v>19</v>
      </c>
      <c r="F787" s="149" t="s">
        <v>408</v>
      </c>
      <c r="H787" s="150">
        <v>83.915999999999997</v>
      </c>
      <c r="I787" s="151"/>
      <c r="L787" s="146"/>
      <c r="M787" s="152"/>
      <c r="U787" s="331"/>
      <c r="V787" s="1" t="str">
        <f t="shared" si="10"/>
        <v/>
      </c>
      <c r="AT787" s="148" t="s">
        <v>166</v>
      </c>
      <c r="AU787" s="148" t="s">
        <v>88</v>
      </c>
      <c r="AV787" s="12" t="s">
        <v>88</v>
      </c>
      <c r="AW787" s="12" t="s">
        <v>36</v>
      </c>
      <c r="AX787" s="12" t="s">
        <v>75</v>
      </c>
      <c r="AY787" s="148" t="s">
        <v>154</v>
      </c>
    </row>
    <row r="788" spans="2:65" s="12" customFormat="1" ht="11.25" x14ac:dyDescent="0.2">
      <c r="B788" s="146"/>
      <c r="D788" s="147" t="s">
        <v>166</v>
      </c>
      <c r="E788" s="148" t="s">
        <v>19</v>
      </c>
      <c r="F788" s="149" t="s">
        <v>1076</v>
      </c>
      <c r="H788" s="150">
        <v>-8.5860000000000003</v>
      </c>
      <c r="I788" s="151"/>
      <c r="L788" s="146"/>
      <c r="M788" s="152"/>
      <c r="U788" s="331"/>
      <c r="V788" s="1" t="str">
        <f t="shared" si="10"/>
        <v/>
      </c>
      <c r="AT788" s="148" t="s">
        <v>166</v>
      </c>
      <c r="AU788" s="148" t="s">
        <v>88</v>
      </c>
      <c r="AV788" s="12" t="s">
        <v>88</v>
      </c>
      <c r="AW788" s="12" t="s">
        <v>36</v>
      </c>
      <c r="AX788" s="12" t="s">
        <v>75</v>
      </c>
      <c r="AY788" s="148" t="s">
        <v>154</v>
      </c>
    </row>
    <row r="789" spans="2:65" s="14" customFormat="1" ht="11.25" x14ac:dyDescent="0.2">
      <c r="B789" s="159"/>
      <c r="D789" s="147" t="s">
        <v>166</v>
      </c>
      <c r="E789" s="160" t="s">
        <v>19</v>
      </c>
      <c r="F789" s="161" t="s">
        <v>1077</v>
      </c>
      <c r="H789" s="160" t="s">
        <v>19</v>
      </c>
      <c r="I789" s="162"/>
      <c r="L789" s="159"/>
      <c r="M789" s="163"/>
      <c r="U789" s="333"/>
      <c r="V789" s="1" t="str">
        <f t="shared" si="10"/>
        <v/>
      </c>
      <c r="AT789" s="160" t="s">
        <v>166</v>
      </c>
      <c r="AU789" s="160" t="s">
        <v>88</v>
      </c>
      <c r="AV789" s="14" t="s">
        <v>82</v>
      </c>
      <c r="AW789" s="14" t="s">
        <v>36</v>
      </c>
      <c r="AX789" s="14" t="s">
        <v>75</v>
      </c>
      <c r="AY789" s="160" t="s">
        <v>154</v>
      </c>
    </row>
    <row r="790" spans="2:65" s="12" customFormat="1" ht="11.25" x14ac:dyDescent="0.2">
      <c r="B790" s="146"/>
      <c r="D790" s="147" t="s">
        <v>166</v>
      </c>
      <c r="E790" s="148" t="s">
        <v>19</v>
      </c>
      <c r="F790" s="149" t="s">
        <v>1078</v>
      </c>
      <c r="H790" s="150">
        <v>-31.236000000000001</v>
      </c>
      <c r="I790" s="151"/>
      <c r="L790" s="146"/>
      <c r="M790" s="152"/>
      <c r="U790" s="331"/>
      <c r="V790" s="1" t="str">
        <f t="shared" si="10"/>
        <v/>
      </c>
      <c r="AT790" s="148" t="s">
        <v>166</v>
      </c>
      <c r="AU790" s="148" t="s">
        <v>88</v>
      </c>
      <c r="AV790" s="12" t="s">
        <v>88</v>
      </c>
      <c r="AW790" s="12" t="s">
        <v>36</v>
      </c>
      <c r="AX790" s="12" t="s">
        <v>75</v>
      </c>
      <c r="AY790" s="148" t="s">
        <v>154</v>
      </c>
    </row>
    <row r="791" spans="2:65" s="14" customFormat="1" ht="11.25" x14ac:dyDescent="0.2">
      <c r="B791" s="159"/>
      <c r="D791" s="147" t="s">
        <v>166</v>
      </c>
      <c r="E791" s="160" t="s">
        <v>19</v>
      </c>
      <c r="F791" s="161" t="s">
        <v>1079</v>
      </c>
      <c r="H791" s="160" t="s">
        <v>19</v>
      </c>
      <c r="I791" s="162"/>
      <c r="L791" s="159"/>
      <c r="M791" s="163"/>
      <c r="U791" s="333"/>
      <c r="V791" s="1" t="str">
        <f t="shared" si="10"/>
        <v/>
      </c>
      <c r="AT791" s="160" t="s">
        <v>166</v>
      </c>
      <c r="AU791" s="160" t="s">
        <v>88</v>
      </c>
      <c r="AV791" s="14" t="s">
        <v>82</v>
      </c>
      <c r="AW791" s="14" t="s">
        <v>36</v>
      </c>
      <c r="AX791" s="14" t="s">
        <v>75</v>
      </c>
      <c r="AY791" s="160" t="s">
        <v>154</v>
      </c>
    </row>
    <row r="792" spans="2:65" s="12" customFormat="1" ht="11.25" x14ac:dyDescent="0.2">
      <c r="B792" s="146"/>
      <c r="D792" s="147" t="s">
        <v>166</v>
      </c>
      <c r="E792" s="148" t="s">
        <v>19</v>
      </c>
      <c r="F792" s="149" t="s">
        <v>1080</v>
      </c>
      <c r="H792" s="150">
        <v>73.864000000000004</v>
      </c>
      <c r="I792" s="151"/>
      <c r="L792" s="146"/>
      <c r="M792" s="152"/>
      <c r="U792" s="331"/>
      <c r="V792" s="1" t="str">
        <f t="shared" si="10"/>
        <v/>
      </c>
      <c r="AT792" s="148" t="s">
        <v>166</v>
      </c>
      <c r="AU792" s="148" t="s">
        <v>88</v>
      </c>
      <c r="AV792" s="12" t="s">
        <v>88</v>
      </c>
      <c r="AW792" s="12" t="s">
        <v>36</v>
      </c>
      <c r="AX792" s="12" t="s">
        <v>75</v>
      </c>
      <c r="AY792" s="148" t="s">
        <v>154</v>
      </c>
    </row>
    <row r="793" spans="2:65" s="14" customFormat="1" ht="11.25" x14ac:dyDescent="0.2">
      <c r="B793" s="159"/>
      <c r="D793" s="147" t="s">
        <v>166</v>
      </c>
      <c r="E793" s="160" t="s">
        <v>19</v>
      </c>
      <c r="F793" s="161" t="s">
        <v>1081</v>
      </c>
      <c r="H793" s="160" t="s">
        <v>19</v>
      </c>
      <c r="I793" s="162"/>
      <c r="L793" s="159"/>
      <c r="M793" s="163"/>
      <c r="U793" s="333"/>
      <c r="V793" s="1" t="str">
        <f t="shared" si="10"/>
        <v/>
      </c>
      <c r="AT793" s="160" t="s">
        <v>166</v>
      </c>
      <c r="AU793" s="160" t="s">
        <v>88</v>
      </c>
      <c r="AV793" s="14" t="s">
        <v>82</v>
      </c>
      <c r="AW793" s="14" t="s">
        <v>36</v>
      </c>
      <c r="AX793" s="14" t="s">
        <v>75</v>
      </c>
      <c r="AY793" s="160" t="s">
        <v>154</v>
      </c>
    </row>
    <row r="794" spans="2:65" s="12" customFormat="1" ht="11.25" x14ac:dyDescent="0.2">
      <c r="B794" s="146"/>
      <c r="D794" s="147" t="s">
        <v>166</v>
      </c>
      <c r="E794" s="148" t="s">
        <v>19</v>
      </c>
      <c r="F794" s="149" t="s">
        <v>1082</v>
      </c>
      <c r="H794" s="150">
        <v>15.042999999999999</v>
      </c>
      <c r="I794" s="151"/>
      <c r="L794" s="146"/>
      <c r="M794" s="152"/>
      <c r="U794" s="331"/>
      <c r="V794" s="1" t="str">
        <f t="shared" si="10"/>
        <v/>
      </c>
      <c r="AT794" s="148" t="s">
        <v>166</v>
      </c>
      <c r="AU794" s="148" t="s">
        <v>88</v>
      </c>
      <c r="AV794" s="12" t="s">
        <v>88</v>
      </c>
      <c r="AW794" s="12" t="s">
        <v>36</v>
      </c>
      <c r="AX794" s="12" t="s">
        <v>75</v>
      </c>
      <c r="AY794" s="148" t="s">
        <v>154</v>
      </c>
    </row>
    <row r="795" spans="2:65" s="13" customFormat="1" ht="11.25" x14ac:dyDescent="0.2">
      <c r="B795" s="153"/>
      <c r="D795" s="147" t="s">
        <v>166</v>
      </c>
      <c r="E795" s="154" t="s">
        <v>19</v>
      </c>
      <c r="F795" s="155" t="s">
        <v>168</v>
      </c>
      <c r="H795" s="156">
        <v>368.28700000000003</v>
      </c>
      <c r="I795" s="157"/>
      <c r="L795" s="153"/>
      <c r="M795" s="158"/>
      <c r="U795" s="332"/>
      <c r="V795" s="1" t="str">
        <f t="shared" si="10"/>
        <v/>
      </c>
      <c r="AT795" s="154" t="s">
        <v>166</v>
      </c>
      <c r="AU795" s="154" t="s">
        <v>88</v>
      </c>
      <c r="AV795" s="13" t="s">
        <v>162</v>
      </c>
      <c r="AW795" s="13" t="s">
        <v>36</v>
      </c>
      <c r="AX795" s="13" t="s">
        <v>82</v>
      </c>
      <c r="AY795" s="154" t="s">
        <v>154</v>
      </c>
    </row>
    <row r="796" spans="2:65" s="1" customFormat="1" ht="24.2" customHeight="1" x14ac:dyDescent="0.2">
      <c r="B796" s="33"/>
      <c r="C796" s="129" t="s">
        <v>1083</v>
      </c>
      <c r="D796" s="129" t="s">
        <v>157</v>
      </c>
      <c r="E796" s="130" t="s">
        <v>1084</v>
      </c>
      <c r="F796" s="131" t="s">
        <v>1085</v>
      </c>
      <c r="G796" s="132" t="s">
        <v>171</v>
      </c>
      <c r="H796" s="133">
        <v>368.28699999999998</v>
      </c>
      <c r="I796" s="134"/>
      <c r="J796" s="135">
        <f>ROUND(I796*H796,2)</f>
        <v>0</v>
      </c>
      <c r="K796" s="131" t="s">
        <v>161</v>
      </c>
      <c r="L796" s="33"/>
      <c r="M796" s="136" t="s">
        <v>19</v>
      </c>
      <c r="N796" s="137" t="s">
        <v>47</v>
      </c>
      <c r="P796" s="138">
        <f>O796*H796</f>
        <v>0</v>
      </c>
      <c r="Q796" s="138">
        <v>2.9E-4</v>
      </c>
      <c r="R796" s="138">
        <f>Q796*H796</f>
        <v>0.10680323</v>
      </c>
      <c r="S796" s="138">
        <v>0</v>
      </c>
      <c r="T796" s="138">
        <f>S796*H796</f>
        <v>0</v>
      </c>
      <c r="U796" s="329" t="s">
        <v>19</v>
      </c>
      <c r="V796" s="1" t="str">
        <f t="shared" si="10"/>
        <v/>
      </c>
      <c r="AR796" s="140" t="s">
        <v>285</v>
      </c>
      <c r="AT796" s="140" t="s">
        <v>157</v>
      </c>
      <c r="AU796" s="140" t="s">
        <v>88</v>
      </c>
      <c r="AY796" s="18" t="s">
        <v>154</v>
      </c>
      <c r="BE796" s="141">
        <f>IF(N796="základní",J796,0)</f>
        <v>0</v>
      </c>
      <c r="BF796" s="141">
        <f>IF(N796="snížená",J796,0)</f>
        <v>0</v>
      </c>
      <c r="BG796" s="141">
        <f>IF(N796="zákl. přenesená",J796,0)</f>
        <v>0</v>
      </c>
      <c r="BH796" s="141">
        <f>IF(N796="sníž. přenesená",J796,0)</f>
        <v>0</v>
      </c>
      <c r="BI796" s="141">
        <f>IF(N796="nulová",J796,0)</f>
        <v>0</v>
      </c>
      <c r="BJ796" s="18" t="s">
        <v>88</v>
      </c>
      <c r="BK796" s="141">
        <f>ROUND(I796*H796,2)</f>
        <v>0</v>
      </c>
      <c r="BL796" s="18" t="s">
        <v>285</v>
      </c>
      <c r="BM796" s="140" t="s">
        <v>1086</v>
      </c>
    </row>
    <row r="797" spans="2:65" s="1" customFormat="1" ht="11.25" x14ac:dyDescent="0.2">
      <c r="B797" s="33"/>
      <c r="D797" s="142" t="s">
        <v>164</v>
      </c>
      <c r="F797" s="143" t="s">
        <v>1087</v>
      </c>
      <c r="I797" s="144"/>
      <c r="L797" s="33"/>
      <c r="M797" s="182"/>
      <c r="N797" s="183"/>
      <c r="O797" s="183"/>
      <c r="P797" s="183"/>
      <c r="Q797" s="183"/>
      <c r="R797" s="183"/>
      <c r="S797" s="183"/>
      <c r="T797" s="183"/>
      <c r="U797" s="335"/>
      <c r="V797" s="1" t="str">
        <f t="shared" si="10"/>
        <v/>
      </c>
      <c r="AT797" s="18" t="s">
        <v>164</v>
      </c>
      <c r="AU797" s="18" t="s">
        <v>88</v>
      </c>
    </row>
    <row r="798" spans="2:65" s="1" customFormat="1" ht="6.95" customHeight="1" x14ac:dyDescent="0.2">
      <c r="B798" s="42"/>
      <c r="C798" s="43"/>
      <c r="D798" s="43"/>
      <c r="E798" s="43"/>
      <c r="F798" s="43"/>
      <c r="G798" s="43"/>
      <c r="H798" s="43"/>
      <c r="I798" s="43"/>
      <c r="J798" s="43"/>
      <c r="K798" s="43"/>
      <c r="L798" s="33"/>
    </row>
  </sheetData>
  <sheetProtection algorithmName="SHA-512" hashValue="kDfX44mnoKT6Etix9y6eMODfbmbSee20G9q2/SSVYhIVsIMtcN965TEDZQN/V6+dfSF5Atz5QrjWOBwqtFWB5w==" saltValue="mYfGrbj2bUjFBdrvlw1YDA==" spinCount="100000" sheet="1" objects="1" scenarios="1" formatColumns="0" formatRows="0" autoFilter="0"/>
  <autoFilter ref="C104:K797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3" r:id="rId2" xr:uid="{00000000-0004-0000-0100-000001000000}"/>
    <hyperlink ref="F120" r:id="rId3" xr:uid="{00000000-0004-0000-0100-000002000000}"/>
    <hyperlink ref="F129" r:id="rId4" xr:uid="{00000000-0004-0000-0100-000003000000}"/>
    <hyperlink ref="F131" r:id="rId5" xr:uid="{00000000-0004-0000-0100-000004000000}"/>
    <hyperlink ref="F137" r:id="rId6" xr:uid="{00000000-0004-0000-0100-000005000000}"/>
    <hyperlink ref="F158" r:id="rId7" xr:uid="{00000000-0004-0000-0100-000006000000}"/>
    <hyperlink ref="F162" r:id="rId8" xr:uid="{00000000-0004-0000-0100-000007000000}"/>
    <hyperlink ref="F167" r:id="rId9" xr:uid="{00000000-0004-0000-0100-000008000000}"/>
    <hyperlink ref="F169" r:id="rId10" xr:uid="{00000000-0004-0000-0100-000009000000}"/>
    <hyperlink ref="F177" r:id="rId11" xr:uid="{00000000-0004-0000-0100-00000A000000}"/>
    <hyperlink ref="F179" r:id="rId12" xr:uid="{00000000-0004-0000-0100-00000B000000}"/>
    <hyperlink ref="F188" r:id="rId13" xr:uid="{00000000-0004-0000-0100-00000C000000}"/>
    <hyperlink ref="F200" r:id="rId14" xr:uid="{00000000-0004-0000-0100-00000D000000}"/>
    <hyperlink ref="F204" r:id="rId15" xr:uid="{00000000-0004-0000-0100-00000E000000}"/>
    <hyperlink ref="F210" r:id="rId16" xr:uid="{00000000-0004-0000-0100-00000F000000}"/>
    <hyperlink ref="F215" r:id="rId17" xr:uid="{00000000-0004-0000-0100-000010000000}"/>
    <hyperlink ref="F219" r:id="rId18" xr:uid="{00000000-0004-0000-0100-000011000000}"/>
    <hyperlink ref="F223" r:id="rId19" xr:uid="{00000000-0004-0000-0100-000012000000}"/>
    <hyperlink ref="F230" r:id="rId20" xr:uid="{00000000-0004-0000-0100-000013000000}"/>
    <hyperlink ref="F234" r:id="rId21" xr:uid="{00000000-0004-0000-0100-000014000000}"/>
    <hyperlink ref="F238" r:id="rId22" xr:uid="{00000000-0004-0000-0100-000015000000}"/>
    <hyperlink ref="F243" r:id="rId23" xr:uid="{00000000-0004-0000-0100-000016000000}"/>
    <hyperlink ref="F249" r:id="rId24" xr:uid="{00000000-0004-0000-0100-000017000000}"/>
    <hyperlink ref="F256" r:id="rId25" xr:uid="{00000000-0004-0000-0100-000018000000}"/>
    <hyperlink ref="F293" r:id="rId26" xr:uid="{00000000-0004-0000-0100-000019000000}"/>
    <hyperlink ref="F299" r:id="rId27" xr:uid="{00000000-0004-0000-0100-00001A000000}"/>
    <hyperlink ref="F315" r:id="rId28" xr:uid="{00000000-0004-0000-0100-00001B000000}"/>
    <hyperlink ref="F331" r:id="rId29" xr:uid="{00000000-0004-0000-0100-00001C000000}"/>
    <hyperlink ref="F338" r:id="rId30" xr:uid="{00000000-0004-0000-0100-00001D000000}"/>
    <hyperlink ref="F340" r:id="rId31" xr:uid="{00000000-0004-0000-0100-00001E000000}"/>
    <hyperlink ref="F342" r:id="rId32" xr:uid="{00000000-0004-0000-0100-00001F000000}"/>
    <hyperlink ref="F346" r:id="rId33" xr:uid="{00000000-0004-0000-0100-000020000000}"/>
    <hyperlink ref="F348" r:id="rId34" xr:uid="{00000000-0004-0000-0100-000021000000}"/>
    <hyperlink ref="F350" r:id="rId35" xr:uid="{00000000-0004-0000-0100-000022000000}"/>
    <hyperlink ref="F352" r:id="rId36" xr:uid="{00000000-0004-0000-0100-000023000000}"/>
    <hyperlink ref="F360" r:id="rId37" xr:uid="{00000000-0004-0000-0100-000024000000}"/>
    <hyperlink ref="F371" r:id="rId38" xr:uid="{00000000-0004-0000-0100-000025000000}"/>
    <hyperlink ref="F373" r:id="rId39" xr:uid="{00000000-0004-0000-0100-000026000000}"/>
    <hyperlink ref="F376" r:id="rId40" xr:uid="{00000000-0004-0000-0100-000027000000}"/>
    <hyperlink ref="F378" r:id="rId41" xr:uid="{00000000-0004-0000-0100-000028000000}"/>
    <hyperlink ref="F389" r:id="rId42" xr:uid="{00000000-0004-0000-0100-000029000000}"/>
    <hyperlink ref="F398" r:id="rId43" xr:uid="{00000000-0004-0000-0100-00002A000000}"/>
    <hyperlink ref="F403" r:id="rId44" xr:uid="{00000000-0004-0000-0100-00002B000000}"/>
    <hyperlink ref="F409" r:id="rId45" xr:uid="{00000000-0004-0000-0100-00002C000000}"/>
    <hyperlink ref="F413" r:id="rId46" xr:uid="{00000000-0004-0000-0100-00002D000000}"/>
    <hyperlink ref="F415" r:id="rId47" xr:uid="{00000000-0004-0000-0100-00002E000000}"/>
    <hyperlink ref="F421" r:id="rId48" xr:uid="{00000000-0004-0000-0100-00002F000000}"/>
    <hyperlink ref="F428" r:id="rId49" xr:uid="{00000000-0004-0000-0100-000030000000}"/>
    <hyperlink ref="F433" r:id="rId50" xr:uid="{00000000-0004-0000-0100-000031000000}"/>
    <hyperlink ref="F438" r:id="rId51" xr:uid="{00000000-0004-0000-0100-000032000000}"/>
    <hyperlink ref="F445" r:id="rId52" xr:uid="{00000000-0004-0000-0100-000033000000}"/>
    <hyperlink ref="F459" r:id="rId53" xr:uid="{00000000-0004-0000-0100-000034000000}"/>
    <hyperlink ref="F517" r:id="rId54" xr:uid="{00000000-0004-0000-0100-000035000000}"/>
    <hyperlink ref="F520" r:id="rId55" xr:uid="{00000000-0004-0000-0100-000036000000}"/>
    <hyperlink ref="F533" r:id="rId56" xr:uid="{00000000-0004-0000-0100-000037000000}"/>
    <hyperlink ref="F536" r:id="rId57" xr:uid="{00000000-0004-0000-0100-000038000000}"/>
    <hyperlink ref="F538" r:id="rId58" xr:uid="{00000000-0004-0000-0100-000039000000}"/>
    <hyperlink ref="F554" r:id="rId59" xr:uid="{00000000-0004-0000-0100-00003A000000}"/>
    <hyperlink ref="F559" r:id="rId60" xr:uid="{00000000-0004-0000-0100-00003B000000}"/>
    <hyperlink ref="F566" r:id="rId61" xr:uid="{00000000-0004-0000-0100-00003C000000}"/>
    <hyperlink ref="F573" r:id="rId62" xr:uid="{00000000-0004-0000-0100-00003D000000}"/>
    <hyperlink ref="F580" r:id="rId63" xr:uid="{00000000-0004-0000-0100-00003E000000}"/>
    <hyperlink ref="F587" r:id="rId64" xr:uid="{00000000-0004-0000-0100-00003F000000}"/>
    <hyperlink ref="F593" r:id="rId65" xr:uid="{00000000-0004-0000-0100-000040000000}"/>
    <hyperlink ref="F598" r:id="rId66" xr:uid="{00000000-0004-0000-0100-000041000000}"/>
    <hyperlink ref="F604" r:id="rId67" xr:uid="{00000000-0004-0000-0100-000042000000}"/>
    <hyperlink ref="F610" r:id="rId68" xr:uid="{00000000-0004-0000-0100-000043000000}"/>
    <hyperlink ref="F613" r:id="rId69" xr:uid="{00000000-0004-0000-0100-000044000000}"/>
    <hyperlink ref="F620" r:id="rId70" xr:uid="{00000000-0004-0000-0100-000045000000}"/>
    <hyperlink ref="F627" r:id="rId71" xr:uid="{00000000-0004-0000-0100-000046000000}"/>
    <hyperlink ref="F634" r:id="rId72" xr:uid="{00000000-0004-0000-0100-000047000000}"/>
    <hyperlink ref="F641" r:id="rId73" xr:uid="{00000000-0004-0000-0100-000048000000}"/>
    <hyperlink ref="F647" r:id="rId74" xr:uid="{00000000-0004-0000-0100-000049000000}"/>
    <hyperlink ref="F651" r:id="rId75" xr:uid="{00000000-0004-0000-0100-00004A000000}"/>
    <hyperlink ref="F655" r:id="rId76" xr:uid="{00000000-0004-0000-0100-00004B000000}"/>
    <hyperlink ref="F663" r:id="rId77" xr:uid="{00000000-0004-0000-0100-00004C000000}"/>
    <hyperlink ref="F666" r:id="rId78" xr:uid="{00000000-0004-0000-0100-00004D000000}"/>
    <hyperlink ref="F674" r:id="rId79" xr:uid="{00000000-0004-0000-0100-00004E000000}"/>
    <hyperlink ref="F687" r:id="rId80" xr:uid="{00000000-0004-0000-0100-00004F000000}"/>
    <hyperlink ref="F698" r:id="rId81" xr:uid="{00000000-0004-0000-0100-000050000000}"/>
    <hyperlink ref="F702" r:id="rId82" xr:uid="{00000000-0004-0000-0100-000051000000}"/>
    <hyperlink ref="F707" r:id="rId83" xr:uid="{00000000-0004-0000-0100-000052000000}"/>
    <hyperlink ref="F711" r:id="rId84" xr:uid="{00000000-0004-0000-0100-000053000000}"/>
    <hyperlink ref="F722" r:id="rId85" xr:uid="{00000000-0004-0000-0100-000054000000}"/>
    <hyperlink ref="F734" r:id="rId86" xr:uid="{00000000-0004-0000-0100-000055000000}"/>
    <hyperlink ref="F742" r:id="rId87" xr:uid="{00000000-0004-0000-0100-000056000000}"/>
    <hyperlink ref="F744" r:id="rId88" xr:uid="{00000000-0004-0000-0100-000057000000}"/>
    <hyperlink ref="F746" r:id="rId89" xr:uid="{00000000-0004-0000-0100-000058000000}"/>
    <hyperlink ref="F757" r:id="rId90" xr:uid="{00000000-0004-0000-0100-000059000000}"/>
    <hyperlink ref="F762" r:id="rId91" xr:uid="{00000000-0004-0000-0100-00005A000000}"/>
    <hyperlink ref="F764" r:id="rId92" xr:uid="{00000000-0004-0000-0100-00005B000000}"/>
    <hyperlink ref="F797" r:id="rId93" xr:uid="{00000000-0004-0000-0100-00005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29"/>
  <sheetViews>
    <sheetView showGridLines="0" workbookViewId="0">
      <selection activeCell="X92" sqref="X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1088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ROUND((SUM(BE89:BE128)),  2)</f>
        <v>0</v>
      </c>
      <c r="I35" s="92">
        <v>0.21</v>
      </c>
      <c r="J35" s="82">
        <f>ROUND(((SUM(BE89:BE128))*I35),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ROUND((SUM(BF89:BF128)),  2)</f>
        <v>0</v>
      </c>
      <c r="I36" s="92">
        <v>0.12</v>
      </c>
      <c r="J36" s="82">
        <f>ROUND(((SUM(BF89:BF128))*I36),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ZTI - Zdravotně technické 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1089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1090</v>
      </c>
      <c r="E65" s="104"/>
      <c r="F65" s="104"/>
      <c r="G65" s="104"/>
      <c r="H65" s="104"/>
      <c r="I65" s="104"/>
      <c r="J65" s="105">
        <f>J100</f>
        <v>0</v>
      </c>
      <c r="L65" s="102"/>
    </row>
    <row r="66" spans="2:12" s="8" customFormat="1" ht="24.95" customHeight="1" x14ac:dyDescent="0.2">
      <c r="B66" s="102"/>
      <c r="D66" s="103" t="s">
        <v>1091</v>
      </c>
      <c r="E66" s="104"/>
      <c r="F66" s="104"/>
      <c r="G66" s="104"/>
      <c r="H66" s="104"/>
      <c r="I66" s="104"/>
      <c r="J66" s="105">
        <f>J108</f>
        <v>0</v>
      </c>
      <c r="L66" s="102"/>
    </row>
    <row r="67" spans="2:12" s="8" customFormat="1" ht="24.95" customHeight="1" x14ac:dyDescent="0.2">
      <c r="B67" s="102"/>
      <c r="D67" s="103" t="s">
        <v>1092</v>
      </c>
      <c r="E67" s="104"/>
      <c r="F67" s="104"/>
      <c r="G67" s="104"/>
      <c r="H67" s="104"/>
      <c r="I67" s="104"/>
      <c r="J67" s="105">
        <f>J126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138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Zborovská 526/44, 15000 Praha 5, b.j.č. 6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14" t="s">
        <v>111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273" t="str">
        <f>E11</f>
        <v>ZTI - Zdravotně technické instalace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Zborovská 526/44, 15000 Praha 5</v>
      </c>
      <c r="I83" s="28" t="s">
        <v>23</v>
      </c>
      <c r="J83" s="50" t="str">
        <f>IF(J14="","",J14)</f>
        <v>25. 4. 2025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139</v>
      </c>
      <c r="D88" s="112" t="s">
        <v>60</v>
      </c>
      <c r="E88" s="112" t="s">
        <v>56</v>
      </c>
      <c r="F88" s="112" t="s">
        <v>57</v>
      </c>
      <c r="G88" s="112" t="s">
        <v>140</v>
      </c>
      <c r="H88" s="112" t="s">
        <v>141</v>
      </c>
      <c r="I88" s="112" t="s">
        <v>142</v>
      </c>
      <c r="J88" s="112" t="s">
        <v>116</v>
      </c>
      <c r="K88" s="113" t="s">
        <v>143</v>
      </c>
      <c r="L88" s="110"/>
      <c r="M88" s="56" t="s">
        <v>19</v>
      </c>
      <c r="N88" s="57" t="s">
        <v>45</v>
      </c>
      <c r="O88" s="57" t="s">
        <v>144</v>
      </c>
      <c r="P88" s="57" t="s">
        <v>145</v>
      </c>
      <c r="Q88" s="57" t="s">
        <v>146</v>
      </c>
      <c r="R88" s="57" t="s">
        <v>147</v>
      </c>
      <c r="S88" s="57" t="s">
        <v>148</v>
      </c>
      <c r="T88" s="57" t="s">
        <v>149</v>
      </c>
      <c r="U88" s="326" t="s">
        <v>1651</v>
      </c>
    </row>
    <row r="89" spans="2:65" s="1" customFormat="1" ht="22.9" customHeight="1" x14ac:dyDescent="0.25">
      <c r="B89" s="33"/>
      <c r="C89" s="61" t="s">
        <v>151</v>
      </c>
      <c r="J89" s="114">
        <f>BK89</f>
        <v>0</v>
      </c>
      <c r="L89" s="33"/>
      <c r="M89" s="59"/>
      <c r="N89" s="51"/>
      <c r="O89" s="51"/>
      <c r="P89" s="115">
        <f>P90+P100+P108+P126</f>
        <v>0</v>
      </c>
      <c r="Q89" s="51"/>
      <c r="R89" s="115">
        <f>R90+R100+R108+R126</f>
        <v>0</v>
      </c>
      <c r="S89" s="51"/>
      <c r="T89" s="115">
        <f>T90+T100+T108+T126</f>
        <v>0</v>
      </c>
      <c r="U89" s="327">
        <f>SUM(V89:V666)</f>
        <v>0</v>
      </c>
      <c r="AT89" s="18" t="s">
        <v>74</v>
      </c>
      <c r="AU89" s="18" t="s">
        <v>117</v>
      </c>
      <c r="BK89" s="116">
        <f>BK90+BK100+BK108+BK126</f>
        <v>0</v>
      </c>
    </row>
    <row r="90" spans="2:65" s="11" customFormat="1" ht="25.9" customHeight="1" x14ac:dyDescent="0.2">
      <c r="B90" s="117"/>
      <c r="D90" s="118" t="s">
        <v>74</v>
      </c>
      <c r="E90" s="119" t="s">
        <v>1093</v>
      </c>
      <c r="F90" s="119" t="s">
        <v>1094</v>
      </c>
      <c r="I90" s="120"/>
      <c r="J90" s="121">
        <f>BK90</f>
        <v>0</v>
      </c>
      <c r="L90" s="117"/>
      <c r="M90" s="122"/>
      <c r="P90" s="123">
        <f>SUM(P91:P99)</f>
        <v>0</v>
      </c>
      <c r="R90" s="123">
        <f>SUM(R91:R99)</f>
        <v>0</v>
      </c>
      <c r="T90" s="123">
        <f>SUM(T91:T99)</f>
        <v>0</v>
      </c>
      <c r="U90" s="328"/>
      <c r="V90" s="1" t="str">
        <f t="shared" ref="V90:V128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154</v>
      </c>
      <c r="BK90" s="126">
        <f>SUM(BK91:BK99)</f>
        <v>0</v>
      </c>
    </row>
    <row r="91" spans="2:65" s="1" customFormat="1" ht="16.5" customHeight="1" x14ac:dyDescent="0.2">
      <c r="B91" s="33"/>
      <c r="C91" s="129" t="s">
        <v>82</v>
      </c>
      <c r="D91" s="129" t="s">
        <v>157</v>
      </c>
      <c r="E91" s="130" t="s">
        <v>1095</v>
      </c>
      <c r="F91" s="131" t="s">
        <v>1096</v>
      </c>
      <c r="G91" s="132" t="s">
        <v>1097</v>
      </c>
      <c r="H91" s="133">
        <v>9</v>
      </c>
      <c r="I91" s="134"/>
      <c r="J91" s="135">
        <f t="shared" ref="J91:J99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9" si="2">O91*H91</f>
        <v>0</v>
      </c>
      <c r="Q91" s="138">
        <v>0</v>
      </c>
      <c r="R91" s="138">
        <f t="shared" ref="R91:R99" si="3">Q91*H91</f>
        <v>0</v>
      </c>
      <c r="S91" s="138">
        <v>0</v>
      </c>
      <c r="T91" s="138">
        <f t="shared" ref="T91:T99" si="4">S91*H91</f>
        <v>0</v>
      </c>
      <c r="U91" s="329" t="s">
        <v>19</v>
      </c>
      <c r="V91" s="1" t="str">
        <f t="shared" si="0"/>
        <v/>
      </c>
      <c r="AR91" s="140" t="s">
        <v>162</v>
      </c>
      <c r="AT91" s="140" t="s">
        <v>157</v>
      </c>
      <c r="AU91" s="140" t="s">
        <v>82</v>
      </c>
      <c r="AY91" s="18" t="s">
        <v>154</v>
      </c>
      <c r="BE91" s="141">
        <f t="shared" ref="BE91:BE99" si="5">IF(N91="základní",J91,0)</f>
        <v>0</v>
      </c>
      <c r="BF91" s="141">
        <f t="shared" ref="BF91:BF99" si="6">IF(N91="snížená",J91,0)</f>
        <v>0</v>
      </c>
      <c r="BG91" s="141">
        <f t="shared" ref="BG91:BG99" si="7">IF(N91="zákl. přenesená",J91,0)</f>
        <v>0</v>
      </c>
      <c r="BH91" s="141">
        <f t="shared" ref="BH91:BH99" si="8">IF(N91="sníž. přenesená",J91,0)</f>
        <v>0</v>
      </c>
      <c r="BI91" s="141">
        <f t="shared" ref="BI91:BI99" si="9">IF(N91="nulová",J91,0)</f>
        <v>0</v>
      </c>
      <c r="BJ91" s="18" t="s">
        <v>88</v>
      </c>
      <c r="BK91" s="141">
        <f t="shared" ref="BK91:BK99" si="10">ROUND(I91*H91,2)</f>
        <v>0</v>
      </c>
      <c r="BL91" s="18" t="s">
        <v>162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157</v>
      </c>
      <c r="E92" s="130" t="s">
        <v>1098</v>
      </c>
      <c r="F92" s="131" t="s">
        <v>1099</v>
      </c>
      <c r="G92" s="132" t="s">
        <v>1100</v>
      </c>
      <c r="H92" s="133">
        <v>3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162</v>
      </c>
      <c r="AT92" s="140" t="s">
        <v>157</v>
      </c>
      <c r="AU92" s="140" t="s">
        <v>82</v>
      </c>
      <c r="AY92" s="18" t="s">
        <v>154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162</v>
      </c>
      <c r="BM92" s="140" t="s">
        <v>162</v>
      </c>
    </row>
    <row r="93" spans="2:65" s="1" customFormat="1" ht="16.5" customHeight="1" x14ac:dyDescent="0.2">
      <c r="B93" s="33"/>
      <c r="C93" s="129" t="s">
        <v>155</v>
      </c>
      <c r="D93" s="129" t="s">
        <v>157</v>
      </c>
      <c r="E93" s="130" t="s">
        <v>1101</v>
      </c>
      <c r="F93" s="131" t="s">
        <v>1102</v>
      </c>
      <c r="G93" s="132" t="s">
        <v>1097</v>
      </c>
      <c r="H93" s="133">
        <v>11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162</v>
      </c>
      <c r="AT93" s="140" t="s">
        <v>157</v>
      </c>
      <c r="AU93" s="140" t="s">
        <v>82</v>
      </c>
      <c r="AY93" s="18" t="s">
        <v>154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162</v>
      </c>
      <c r="BM93" s="140" t="s">
        <v>192</v>
      </c>
    </row>
    <row r="94" spans="2:65" s="1" customFormat="1" ht="16.5" customHeight="1" x14ac:dyDescent="0.2">
      <c r="B94" s="33"/>
      <c r="C94" s="129" t="s">
        <v>162</v>
      </c>
      <c r="D94" s="129" t="s">
        <v>157</v>
      </c>
      <c r="E94" s="130" t="s">
        <v>1103</v>
      </c>
      <c r="F94" s="131" t="s">
        <v>1104</v>
      </c>
      <c r="G94" s="132" t="s">
        <v>1100</v>
      </c>
      <c r="H94" s="133">
        <v>18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162</v>
      </c>
      <c r="AT94" s="140" t="s">
        <v>157</v>
      </c>
      <c r="AU94" s="140" t="s">
        <v>82</v>
      </c>
      <c r="AY94" s="18" t="s">
        <v>154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162</v>
      </c>
      <c r="BM94" s="140" t="s">
        <v>206</v>
      </c>
    </row>
    <row r="95" spans="2:65" s="1" customFormat="1" ht="16.5" customHeight="1" x14ac:dyDescent="0.2">
      <c r="B95" s="33"/>
      <c r="C95" s="129" t="s">
        <v>185</v>
      </c>
      <c r="D95" s="129" t="s">
        <v>157</v>
      </c>
      <c r="E95" s="130" t="s">
        <v>1105</v>
      </c>
      <c r="F95" s="131" t="s">
        <v>1106</v>
      </c>
      <c r="G95" s="132" t="s">
        <v>1097</v>
      </c>
      <c r="H95" s="133">
        <v>4.5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162</v>
      </c>
      <c r="AT95" s="140" t="s">
        <v>157</v>
      </c>
      <c r="AU95" s="140" t="s">
        <v>82</v>
      </c>
      <c r="AY95" s="18" t="s">
        <v>154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162</v>
      </c>
      <c r="BM95" s="140" t="s">
        <v>235</v>
      </c>
    </row>
    <row r="96" spans="2:65" s="1" customFormat="1" ht="16.5" customHeight="1" x14ac:dyDescent="0.2">
      <c r="B96" s="33"/>
      <c r="C96" s="129" t="s">
        <v>192</v>
      </c>
      <c r="D96" s="129" t="s">
        <v>157</v>
      </c>
      <c r="E96" s="130" t="s">
        <v>1107</v>
      </c>
      <c r="F96" s="131" t="s">
        <v>1108</v>
      </c>
      <c r="G96" s="132" t="s">
        <v>1100</v>
      </c>
      <c r="H96" s="133">
        <v>8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162</v>
      </c>
      <c r="AT96" s="140" t="s">
        <v>157</v>
      </c>
      <c r="AU96" s="140" t="s">
        <v>82</v>
      </c>
      <c r="AY96" s="18" t="s">
        <v>154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162</v>
      </c>
      <c r="BM96" s="140" t="s">
        <v>8</v>
      </c>
    </row>
    <row r="97" spans="2:65" s="1" customFormat="1" ht="16.5" customHeight="1" x14ac:dyDescent="0.2">
      <c r="B97" s="33"/>
      <c r="C97" s="129" t="s">
        <v>198</v>
      </c>
      <c r="D97" s="129" t="s">
        <v>157</v>
      </c>
      <c r="E97" s="130" t="s">
        <v>1109</v>
      </c>
      <c r="F97" s="131" t="s">
        <v>1110</v>
      </c>
      <c r="G97" s="132" t="s">
        <v>1100</v>
      </c>
      <c r="H97" s="133">
        <v>3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162</v>
      </c>
      <c r="AT97" s="140" t="s">
        <v>157</v>
      </c>
      <c r="AU97" s="140" t="s">
        <v>82</v>
      </c>
      <c r="AY97" s="18" t="s">
        <v>154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162</v>
      </c>
      <c r="BM97" s="140" t="s">
        <v>262</v>
      </c>
    </row>
    <row r="98" spans="2:65" s="1" customFormat="1" ht="16.5" customHeight="1" x14ac:dyDescent="0.2">
      <c r="B98" s="33"/>
      <c r="C98" s="129" t="s">
        <v>206</v>
      </c>
      <c r="D98" s="129" t="s">
        <v>157</v>
      </c>
      <c r="E98" s="130" t="s">
        <v>1111</v>
      </c>
      <c r="F98" s="131" t="s">
        <v>1112</v>
      </c>
      <c r="G98" s="132" t="s">
        <v>1100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162</v>
      </c>
      <c r="AT98" s="140" t="s">
        <v>157</v>
      </c>
      <c r="AU98" s="140" t="s">
        <v>82</v>
      </c>
      <c r="AY98" s="18" t="s">
        <v>154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162</v>
      </c>
      <c r="BM98" s="140" t="s">
        <v>285</v>
      </c>
    </row>
    <row r="99" spans="2:65" s="1" customFormat="1" ht="21.75" customHeight="1" x14ac:dyDescent="0.2">
      <c r="B99" s="33"/>
      <c r="C99" s="129" t="s">
        <v>229</v>
      </c>
      <c r="D99" s="129" t="s">
        <v>157</v>
      </c>
      <c r="E99" s="130" t="s">
        <v>1113</v>
      </c>
      <c r="F99" s="131" t="s">
        <v>1114</v>
      </c>
      <c r="G99" s="132" t="s">
        <v>1100</v>
      </c>
      <c r="H99" s="133">
        <v>2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162</v>
      </c>
      <c r="AT99" s="140" t="s">
        <v>157</v>
      </c>
      <c r="AU99" s="140" t="s">
        <v>82</v>
      </c>
      <c r="AY99" s="18" t="s">
        <v>154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162</v>
      </c>
      <c r="BM99" s="140" t="s">
        <v>294</v>
      </c>
    </row>
    <row r="100" spans="2:65" s="11" customFormat="1" ht="25.9" customHeight="1" x14ac:dyDescent="0.2">
      <c r="B100" s="117"/>
      <c r="D100" s="118" t="s">
        <v>74</v>
      </c>
      <c r="E100" s="119" t="s">
        <v>1115</v>
      </c>
      <c r="F100" s="119" t="s">
        <v>1116</v>
      </c>
      <c r="I100" s="120"/>
      <c r="J100" s="121">
        <f>BK100</f>
        <v>0</v>
      </c>
      <c r="L100" s="117"/>
      <c r="M100" s="122"/>
      <c r="P100" s="123">
        <f>SUM(P101:P107)</f>
        <v>0</v>
      </c>
      <c r="R100" s="123">
        <f>SUM(R101:R107)</f>
        <v>0</v>
      </c>
      <c r="T100" s="123">
        <f>SUM(T101:T107)</f>
        <v>0</v>
      </c>
      <c r="U100" s="328"/>
      <c r="V100" s="1" t="str">
        <f t="shared" si="0"/>
        <v/>
      </c>
      <c r="AR100" s="118" t="s">
        <v>82</v>
      </c>
      <c r="AT100" s="125" t="s">
        <v>74</v>
      </c>
      <c r="AU100" s="125" t="s">
        <v>75</v>
      </c>
      <c r="AY100" s="118" t="s">
        <v>154</v>
      </c>
      <c r="BK100" s="126">
        <f>SUM(BK101:BK107)</f>
        <v>0</v>
      </c>
    </row>
    <row r="101" spans="2:65" s="1" customFormat="1" ht="16.5" customHeight="1" x14ac:dyDescent="0.2">
      <c r="B101" s="33"/>
      <c r="C101" s="129" t="s">
        <v>235</v>
      </c>
      <c r="D101" s="129" t="s">
        <v>157</v>
      </c>
      <c r="E101" s="130" t="s">
        <v>1117</v>
      </c>
      <c r="F101" s="131" t="s">
        <v>1118</v>
      </c>
      <c r="G101" s="132" t="s">
        <v>1097</v>
      </c>
      <c r="H101" s="133">
        <v>10</v>
      </c>
      <c r="I101" s="134"/>
      <c r="J101" s="135">
        <f t="shared" ref="J101:J107" si="11"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ref="P101:P107" si="12">O101*H101</f>
        <v>0</v>
      </c>
      <c r="Q101" s="138">
        <v>0</v>
      </c>
      <c r="R101" s="138">
        <f t="shared" ref="R101:R107" si="13">Q101*H101</f>
        <v>0</v>
      </c>
      <c r="S101" s="138">
        <v>0</v>
      </c>
      <c r="T101" s="138">
        <f t="shared" ref="T101:T107" si="14">S101*H101</f>
        <v>0</v>
      </c>
      <c r="U101" s="329" t="s">
        <v>19</v>
      </c>
      <c r="V101" s="1" t="str">
        <f t="shared" si="0"/>
        <v/>
      </c>
      <c r="AR101" s="140" t="s">
        <v>162</v>
      </c>
      <c r="AT101" s="140" t="s">
        <v>157</v>
      </c>
      <c r="AU101" s="140" t="s">
        <v>82</v>
      </c>
      <c r="AY101" s="18" t="s">
        <v>154</v>
      </c>
      <c r="BE101" s="141">
        <f t="shared" ref="BE101:BE107" si="15">IF(N101="základní",J101,0)</f>
        <v>0</v>
      </c>
      <c r="BF101" s="141">
        <f t="shared" ref="BF101:BF107" si="16">IF(N101="snížená",J101,0)</f>
        <v>0</v>
      </c>
      <c r="BG101" s="141">
        <f t="shared" ref="BG101:BG107" si="17">IF(N101="zákl. přenesená",J101,0)</f>
        <v>0</v>
      </c>
      <c r="BH101" s="141">
        <f t="shared" ref="BH101:BH107" si="18">IF(N101="sníž. přenesená",J101,0)</f>
        <v>0</v>
      </c>
      <c r="BI101" s="141">
        <f t="shared" ref="BI101:BI107" si="19">IF(N101="nulová",J101,0)</f>
        <v>0</v>
      </c>
      <c r="BJ101" s="18" t="s">
        <v>88</v>
      </c>
      <c r="BK101" s="141">
        <f t="shared" ref="BK101:BK107" si="20">ROUND(I101*H101,2)</f>
        <v>0</v>
      </c>
      <c r="BL101" s="18" t="s">
        <v>162</v>
      </c>
      <c r="BM101" s="140" t="s">
        <v>307</v>
      </c>
    </row>
    <row r="102" spans="2:65" s="1" customFormat="1" ht="16.5" customHeight="1" x14ac:dyDescent="0.2">
      <c r="B102" s="33"/>
      <c r="C102" s="129" t="s">
        <v>243</v>
      </c>
      <c r="D102" s="129" t="s">
        <v>157</v>
      </c>
      <c r="E102" s="130" t="s">
        <v>1119</v>
      </c>
      <c r="F102" s="131" t="s">
        <v>1120</v>
      </c>
      <c r="G102" s="132" t="s">
        <v>1097</v>
      </c>
      <c r="H102" s="133">
        <v>9.5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29" t="s">
        <v>19</v>
      </c>
      <c r="V102" s="1" t="str">
        <f t="shared" si="0"/>
        <v/>
      </c>
      <c r="AR102" s="140" t="s">
        <v>162</v>
      </c>
      <c r="AT102" s="140" t="s">
        <v>157</v>
      </c>
      <c r="AU102" s="140" t="s">
        <v>82</v>
      </c>
      <c r="AY102" s="18" t="s">
        <v>154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162</v>
      </c>
      <c r="BM102" s="140" t="s">
        <v>316</v>
      </c>
    </row>
    <row r="103" spans="2:65" s="1" customFormat="1" ht="16.5" customHeight="1" x14ac:dyDescent="0.2">
      <c r="B103" s="33"/>
      <c r="C103" s="129" t="s">
        <v>8</v>
      </c>
      <c r="D103" s="129" t="s">
        <v>157</v>
      </c>
      <c r="E103" s="130" t="s">
        <v>1121</v>
      </c>
      <c r="F103" s="131" t="s">
        <v>1122</v>
      </c>
      <c r="G103" s="132" t="s">
        <v>1100</v>
      </c>
      <c r="H103" s="133">
        <v>39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29" t="s">
        <v>19</v>
      </c>
      <c r="V103" s="1" t="str">
        <f t="shared" si="0"/>
        <v/>
      </c>
      <c r="AR103" s="140" t="s">
        <v>162</v>
      </c>
      <c r="AT103" s="140" t="s">
        <v>157</v>
      </c>
      <c r="AU103" s="140" t="s">
        <v>82</v>
      </c>
      <c r="AY103" s="18" t="s">
        <v>154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162</v>
      </c>
      <c r="BM103" s="140" t="s">
        <v>328</v>
      </c>
    </row>
    <row r="104" spans="2:65" s="1" customFormat="1" ht="33" customHeight="1" x14ac:dyDescent="0.2">
      <c r="B104" s="33"/>
      <c r="C104" s="129" t="s">
        <v>257</v>
      </c>
      <c r="D104" s="129" t="s">
        <v>157</v>
      </c>
      <c r="E104" s="130" t="s">
        <v>1123</v>
      </c>
      <c r="F104" s="131" t="s">
        <v>1124</v>
      </c>
      <c r="G104" s="132" t="s">
        <v>1097</v>
      </c>
      <c r="H104" s="133">
        <v>9.5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29" t="s">
        <v>19</v>
      </c>
      <c r="V104" s="1" t="str">
        <f t="shared" si="0"/>
        <v/>
      </c>
      <c r="AR104" s="140" t="s">
        <v>162</v>
      </c>
      <c r="AT104" s="140" t="s">
        <v>157</v>
      </c>
      <c r="AU104" s="140" t="s">
        <v>82</v>
      </c>
      <c r="AY104" s="18" t="s">
        <v>154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162</v>
      </c>
      <c r="BM104" s="140" t="s">
        <v>340</v>
      </c>
    </row>
    <row r="105" spans="2:65" s="1" customFormat="1" ht="16.5" customHeight="1" x14ac:dyDescent="0.2">
      <c r="B105" s="33"/>
      <c r="C105" s="129" t="s">
        <v>262</v>
      </c>
      <c r="D105" s="129" t="s">
        <v>157</v>
      </c>
      <c r="E105" s="130" t="s">
        <v>1125</v>
      </c>
      <c r="F105" s="131" t="s">
        <v>1126</v>
      </c>
      <c r="G105" s="132" t="s">
        <v>1100</v>
      </c>
      <c r="H105" s="133">
        <v>9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29" t="s">
        <v>19</v>
      </c>
      <c r="V105" s="1" t="str">
        <f t="shared" si="0"/>
        <v/>
      </c>
      <c r="AR105" s="140" t="s">
        <v>162</v>
      </c>
      <c r="AT105" s="140" t="s">
        <v>157</v>
      </c>
      <c r="AU105" s="140" t="s">
        <v>82</v>
      </c>
      <c r="AY105" s="18" t="s">
        <v>154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162</v>
      </c>
      <c r="BM105" s="140" t="s">
        <v>352</v>
      </c>
    </row>
    <row r="106" spans="2:65" s="1" customFormat="1" ht="16.5" customHeight="1" x14ac:dyDescent="0.2">
      <c r="B106" s="33"/>
      <c r="C106" s="129" t="s">
        <v>273</v>
      </c>
      <c r="D106" s="129" t="s">
        <v>157</v>
      </c>
      <c r="E106" s="130" t="s">
        <v>1127</v>
      </c>
      <c r="F106" s="131" t="s">
        <v>1128</v>
      </c>
      <c r="G106" s="132" t="s">
        <v>1100</v>
      </c>
      <c r="H106" s="133">
        <v>1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29" t="s">
        <v>19</v>
      </c>
      <c r="V106" s="1" t="str">
        <f t="shared" si="0"/>
        <v/>
      </c>
      <c r="AR106" s="140" t="s">
        <v>162</v>
      </c>
      <c r="AT106" s="140" t="s">
        <v>157</v>
      </c>
      <c r="AU106" s="140" t="s">
        <v>82</v>
      </c>
      <c r="AY106" s="18" t="s">
        <v>154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162</v>
      </c>
      <c r="BM106" s="140" t="s">
        <v>366</v>
      </c>
    </row>
    <row r="107" spans="2:65" s="1" customFormat="1" ht="16.5" customHeight="1" x14ac:dyDescent="0.2">
      <c r="B107" s="33"/>
      <c r="C107" s="129" t="s">
        <v>285</v>
      </c>
      <c r="D107" s="129" t="s">
        <v>157</v>
      </c>
      <c r="E107" s="130" t="s">
        <v>1129</v>
      </c>
      <c r="F107" s="131" t="s">
        <v>1130</v>
      </c>
      <c r="G107" s="132" t="s">
        <v>1100</v>
      </c>
      <c r="H107" s="133">
        <v>4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29" t="s">
        <v>19</v>
      </c>
      <c r="V107" s="1" t="str">
        <f t="shared" si="0"/>
        <v/>
      </c>
      <c r="AR107" s="140" t="s">
        <v>162</v>
      </c>
      <c r="AT107" s="140" t="s">
        <v>157</v>
      </c>
      <c r="AU107" s="140" t="s">
        <v>82</v>
      </c>
      <c r="AY107" s="18" t="s">
        <v>154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162</v>
      </c>
      <c r="BM107" s="140" t="s">
        <v>413</v>
      </c>
    </row>
    <row r="108" spans="2:65" s="11" customFormat="1" ht="25.9" customHeight="1" x14ac:dyDescent="0.2">
      <c r="B108" s="117"/>
      <c r="D108" s="118" t="s">
        <v>74</v>
      </c>
      <c r="E108" s="119" t="s">
        <v>1131</v>
      </c>
      <c r="F108" s="119" t="s">
        <v>1132</v>
      </c>
      <c r="I108" s="120"/>
      <c r="J108" s="121">
        <f>BK108</f>
        <v>0</v>
      </c>
      <c r="L108" s="117"/>
      <c r="M108" s="122"/>
      <c r="P108" s="123">
        <f>SUM(P109:P125)</f>
        <v>0</v>
      </c>
      <c r="R108" s="123">
        <f>SUM(R109:R125)</f>
        <v>0</v>
      </c>
      <c r="T108" s="123">
        <f>SUM(T109:T125)</f>
        <v>0</v>
      </c>
      <c r="U108" s="328"/>
      <c r="V108" s="1" t="str">
        <f t="shared" si="0"/>
        <v/>
      </c>
      <c r="AR108" s="118" t="s">
        <v>82</v>
      </c>
      <c r="AT108" s="125" t="s">
        <v>74</v>
      </c>
      <c r="AU108" s="125" t="s">
        <v>75</v>
      </c>
      <c r="AY108" s="118" t="s">
        <v>154</v>
      </c>
      <c r="BK108" s="126">
        <f>SUM(BK109:BK125)</f>
        <v>0</v>
      </c>
    </row>
    <row r="109" spans="2:65" s="1" customFormat="1" ht="16.5" customHeight="1" x14ac:dyDescent="0.2">
      <c r="B109" s="33"/>
      <c r="C109" s="129" t="s">
        <v>290</v>
      </c>
      <c r="D109" s="129" t="s">
        <v>157</v>
      </c>
      <c r="E109" s="130" t="s">
        <v>1133</v>
      </c>
      <c r="F109" s="131" t="s">
        <v>1134</v>
      </c>
      <c r="G109" s="132" t="s">
        <v>1100</v>
      </c>
      <c r="H109" s="133">
        <v>1</v>
      </c>
      <c r="I109" s="134"/>
      <c r="J109" s="135">
        <f t="shared" ref="J109:J125" si="21"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ref="P109:P125" si="22">O109*H109</f>
        <v>0</v>
      </c>
      <c r="Q109" s="138">
        <v>0</v>
      </c>
      <c r="R109" s="138">
        <f t="shared" ref="R109:R125" si="23">Q109*H109</f>
        <v>0</v>
      </c>
      <c r="S109" s="138">
        <v>0</v>
      </c>
      <c r="T109" s="138">
        <f t="shared" ref="T109:T125" si="24">S109*H109</f>
        <v>0</v>
      </c>
      <c r="U109" s="329" t="s">
        <v>177</v>
      </c>
      <c r="V109" s="1">
        <f t="shared" si="0"/>
        <v>0</v>
      </c>
      <c r="AR109" s="140" t="s">
        <v>162</v>
      </c>
      <c r="AT109" s="140" t="s">
        <v>157</v>
      </c>
      <c r="AU109" s="140" t="s">
        <v>82</v>
      </c>
      <c r="AY109" s="18" t="s">
        <v>154</v>
      </c>
      <c r="BE109" s="141">
        <f t="shared" ref="BE109:BE125" si="25">IF(N109="základní",J109,0)</f>
        <v>0</v>
      </c>
      <c r="BF109" s="141">
        <f t="shared" ref="BF109:BF125" si="26">IF(N109="snížená",J109,0)</f>
        <v>0</v>
      </c>
      <c r="BG109" s="141">
        <f t="shared" ref="BG109:BG125" si="27">IF(N109="zákl. přenesená",J109,0)</f>
        <v>0</v>
      </c>
      <c r="BH109" s="141">
        <f t="shared" ref="BH109:BH125" si="28">IF(N109="sníž. přenesená",J109,0)</f>
        <v>0</v>
      </c>
      <c r="BI109" s="141">
        <f t="shared" ref="BI109:BI125" si="29">IF(N109="nulová",J109,0)</f>
        <v>0</v>
      </c>
      <c r="BJ109" s="18" t="s">
        <v>88</v>
      </c>
      <c r="BK109" s="141">
        <f t="shared" ref="BK109:BK125" si="30">ROUND(I109*H109,2)</f>
        <v>0</v>
      </c>
      <c r="BL109" s="18" t="s">
        <v>162</v>
      </c>
      <c r="BM109" s="140" t="s">
        <v>428</v>
      </c>
    </row>
    <row r="110" spans="2:65" s="1" customFormat="1" ht="24.2" customHeight="1" x14ac:dyDescent="0.2">
      <c r="B110" s="33"/>
      <c r="C110" s="129" t="s">
        <v>294</v>
      </c>
      <c r="D110" s="129" t="s">
        <v>157</v>
      </c>
      <c r="E110" s="130" t="s">
        <v>1135</v>
      </c>
      <c r="F110" s="131" t="s">
        <v>1136</v>
      </c>
      <c r="G110" s="132" t="s">
        <v>1100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29" t="s">
        <v>19</v>
      </c>
      <c r="V110" s="1" t="str">
        <f t="shared" si="0"/>
        <v/>
      </c>
      <c r="AR110" s="140" t="s">
        <v>162</v>
      </c>
      <c r="AT110" s="140" t="s">
        <v>157</v>
      </c>
      <c r="AU110" s="140" t="s">
        <v>82</v>
      </c>
      <c r="AY110" s="18" t="s">
        <v>154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162</v>
      </c>
      <c r="BM110" s="140" t="s">
        <v>443</v>
      </c>
    </row>
    <row r="111" spans="2:65" s="1" customFormat="1" ht="16.5" customHeight="1" x14ac:dyDescent="0.2">
      <c r="B111" s="33"/>
      <c r="C111" s="129" t="s">
        <v>300</v>
      </c>
      <c r="D111" s="129" t="s">
        <v>157</v>
      </c>
      <c r="E111" s="130" t="s">
        <v>1137</v>
      </c>
      <c r="F111" s="131" t="s">
        <v>1138</v>
      </c>
      <c r="G111" s="132" t="s">
        <v>1100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29" t="s">
        <v>177</v>
      </c>
      <c r="V111" s="1">
        <f t="shared" si="0"/>
        <v>0</v>
      </c>
      <c r="AR111" s="140" t="s">
        <v>162</v>
      </c>
      <c r="AT111" s="140" t="s">
        <v>157</v>
      </c>
      <c r="AU111" s="140" t="s">
        <v>82</v>
      </c>
      <c r="AY111" s="18" t="s">
        <v>154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162</v>
      </c>
      <c r="BM111" s="140" t="s">
        <v>458</v>
      </c>
    </row>
    <row r="112" spans="2:65" s="1" customFormat="1" ht="16.5" customHeight="1" x14ac:dyDescent="0.2">
      <c r="B112" s="33"/>
      <c r="C112" s="129" t="s">
        <v>307</v>
      </c>
      <c r="D112" s="129" t="s">
        <v>157</v>
      </c>
      <c r="E112" s="130" t="s">
        <v>1139</v>
      </c>
      <c r="F112" s="131" t="s">
        <v>1140</v>
      </c>
      <c r="G112" s="132" t="s">
        <v>1100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29" t="s">
        <v>177</v>
      </c>
      <c r="V112" s="1">
        <f t="shared" si="0"/>
        <v>0</v>
      </c>
      <c r="AR112" s="140" t="s">
        <v>162</v>
      </c>
      <c r="AT112" s="140" t="s">
        <v>157</v>
      </c>
      <c r="AU112" s="140" t="s">
        <v>82</v>
      </c>
      <c r="AY112" s="18" t="s">
        <v>154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162</v>
      </c>
      <c r="BM112" s="140" t="s">
        <v>470</v>
      </c>
    </row>
    <row r="113" spans="2:65" s="1" customFormat="1" ht="16.5" customHeight="1" x14ac:dyDescent="0.2">
      <c r="B113" s="33"/>
      <c r="C113" s="129" t="s">
        <v>7</v>
      </c>
      <c r="D113" s="129" t="s">
        <v>157</v>
      </c>
      <c r="E113" s="130" t="s">
        <v>1141</v>
      </c>
      <c r="F113" s="131" t="s">
        <v>1142</v>
      </c>
      <c r="G113" s="132" t="s">
        <v>1100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29" t="s">
        <v>19</v>
      </c>
      <c r="V113" s="1" t="str">
        <f t="shared" si="0"/>
        <v/>
      </c>
      <c r="AR113" s="140" t="s">
        <v>162</v>
      </c>
      <c r="AT113" s="140" t="s">
        <v>157</v>
      </c>
      <c r="AU113" s="140" t="s">
        <v>82</v>
      </c>
      <c r="AY113" s="18" t="s">
        <v>154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162</v>
      </c>
      <c r="BM113" s="140" t="s">
        <v>482</v>
      </c>
    </row>
    <row r="114" spans="2:65" s="1" customFormat="1" ht="16.5" customHeight="1" x14ac:dyDescent="0.2">
      <c r="B114" s="33"/>
      <c r="C114" s="129" t="s">
        <v>316</v>
      </c>
      <c r="D114" s="129" t="s">
        <v>157</v>
      </c>
      <c r="E114" s="130" t="s">
        <v>1143</v>
      </c>
      <c r="F114" s="131" t="s">
        <v>1144</v>
      </c>
      <c r="G114" s="132" t="s">
        <v>1100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29" t="s">
        <v>19</v>
      </c>
      <c r="V114" s="1" t="str">
        <f t="shared" si="0"/>
        <v/>
      </c>
      <c r="AR114" s="140" t="s">
        <v>162</v>
      </c>
      <c r="AT114" s="140" t="s">
        <v>157</v>
      </c>
      <c r="AU114" s="140" t="s">
        <v>82</v>
      </c>
      <c r="AY114" s="18" t="s">
        <v>154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162</v>
      </c>
      <c r="BM114" s="140" t="s">
        <v>492</v>
      </c>
    </row>
    <row r="115" spans="2:65" s="1" customFormat="1" ht="16.5" customHeight="1" x14ac:dyDescent="0.2">
      <c r="B115" s="33"/>
      <c r="C115" s="129" t="s">
        <v>322</v>
      </c>
      <c r="D115" s="129" t="s">
        <v>157</v>
      </c>
      <c r="E115" s="130" t="s">
        <v>1145</v>
      </c>
      <c r="F115" s="131" t="s">
        <v>1146</v>
      </c>
      <c r="G115" s="132" t="s">
        <v>1100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29" t="s">
        <v>19</v>
      </c>
      <c r="V115" s="1" t="str">
        <f t="shared" si="0"/>
        <v/>
      </c>
      <c r="AR115" s="140" t="s">
        <v>162</v>
      </c>
      <c r="AT115" s="140" t="s">
        <v>157</v>
      </c>
      <c r="AU115" s="140" t="s">
        <v>82</v>
      </c>
      <c r="AY115" s="18" t="s">
        <v>154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162</v>
      </c>
      <c r="BM115" s="140" t="s">
        <v>508</v>
      </c>
    </row>
    <row r="116" spans="2:65" s="1" customFormat="1" ht="16.5" customHeight="1" x14ac:dyDescent="0.2">
      <c r="B116" s="33"/>
      <c r="C116" s="129" t="s">
        <v>328</v>
      </c>
      <c r="D116" s="129" t="s">
        <v>157</v>
      </c>
      <c r="E116" s="130" t="s">
        <v>1147</v>
      </c>
      <c r="F116" s="131" t="s">
        <v>1148</v>
      </c>
      <c r="G116" s="132" t="s">
        <v>1100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29" t="s">
        <v>19</v>
      </c>
      <c r="V116" s="1" t="str">
        <f t="shared" si="0"/>
        <v/>
      </c>
      <c r="AR116" s="140" t="s">
        <v>162</v>
      </c>
      <c r="AT116" s="140" t="s">
        <v>157</v>
      </c>
      <c r="AU116" s="140" t="s">
        <v>82</v>
      </c>
      <c r="AY116" s="18" t="s">
        <v>154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162</v>
      </c>
      <c r="BM116" s="140" t="s">
        <v>523</v>
      </c>
    </row>
    <row r="117" spans="2:65" s="1" customFormat="1" ht="16.5" customHeight="1" x14ac:dyDescent="0.2">
      <c r="B117" s="33"/>
      <c r="C117" s="129" t="s">
        <v>336</v>
      </c>
      <c r="D117" s="129" t="s">
        <v>157</v>
      </c>
      <c r="E117" s="130" t="s">
        <v>1149</v>
      </c>
      <c r="F117" s="131" t="s">
        <v>1150</v>
      </c>
      <c r="G117" s="132" t="s">
        <v>1100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29" t="s">
        <v>177</v>
      </c>
      <c r="V117" s="1">
        <f t="shared" si="0"/>
        <v>0</v>
      </c>
      <c r="AR117" s="140" t="s">
        <v>162</v>
      </c>
      <c r="AT117" s="140" t="s">
        <v>157</v>
      </c>
      <c r="AU117" s="140" t="s">
        <v>82</v>
      </c>
      <c r="AY117" s="18" t="s">
        <v>154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162</v>
      </c>
      <c r="BM117" s="140" t="s">
        <v>533</v>
      </c>
    </row>
    <row r="118" spans="2:65" s="1" customFormat="1" ht="16.5" customHeight="1" x14ac:dyDescent="0.2">
      <c r="B118" s="33"/>
      <c r="C118" s="129" t="s">
        <v>340</v>
      </c>
      <c r="D118" s="129" t="s">
        <v>157</v>
      </c>
      <c r="E118" s="130" t="s">
        <v>1151</v>
      </c>
      <c r="F118" s="131" t="s">
        <v>1152</v>
      </c>
      <c r="G118" s="132" t="s">
        <v>1100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29" t="s">
        <v>177</v>
      </c>
      <c r="V118" s="1">
        <f t="shared" si="0"/>
        <v>0</v>
      </c>
      <c r="AR118" s="140" t="s">
        <v>162</v>
      </c>
      <c r="AT118" s="140" t="s">
        <v>157</v>
      </c>
      <c r="AU118" s="140" t="s">
        <v>82</v>
      </c>
      <c r="AY118" s="18" t="s">
        <v>154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162</v>
      </c>
      <c r="BM118" s="140" t="s">
        <v>544</v>
      </c>
    </row>
    <row r="119" spans="2:65" s="1" customFormat="1" ht="16.5" customHeight="1" x14ac:dyDescent="0.2">
      <c r="B119" s="33"/>
      <c r="C119" s="129" t="s">
        <v>346</v>
      </c>
      <c r="D119" s="129" t="s">
        <v>157</v>
      </c>
      <c r="E119" s="130" t="s">
        <v>1153</v>
      </c>
      <c r="F119" s="131" t="s">
        <v>1154</v>
      </c>
      <c r="G119" s="132" t="s">
        <v>1100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29" t="s">
        <v>19</v>
      </c>
      <c r="V119" s="1" t="str">
        <f t="shared" si="0"/>
        <v/>
      </c>
      <c r="AR119" s="140" t="s">
        <v>162</v>
      </c>
      <c r="AT119" s="140" t="s">
        <v>157</v>
      </c>
      <c r="AU119" s="140" t="s">
        <v>82</v>
      </c>
      <c r="AY119" s="18" t="s">
        <v>154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162</v>
      </c>
      <c r="BM119" s="140" t="s">
        <v>553</v>
      </c>
    </row>
    <row r="120" spans="2:65" s="1" customFormat="1" ht="16.5" customHeight="1" x14ac:dyDescent="0.2">
      <c r="B120" s="33"/>
      <c r="C120" s="129" t="s">
        <v>352</v>
      </c>
      <c r="D120" s="129" t="s">
        <v>157</v>
      </c>
      <c r="E120" s="130" t="s">
        <v>1155</v>
      </c>
      <c r="F120" s="131" t="s">
        <v>1156</v>
      </c>
      <c r="G120" s="132" t="s">
        <v>1100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29" t="s">
        <v>19</v>
      </c>
      <c r="V120" s="1" t="str">
        <f t="shared" si="0"/>
        <v/>
      </c>
      <c r="AR120" s="140" t="s">
        <v>162</v>
      </c>
      <c r="AT120" s="140" t="s">
        <v>157</v>
      </c>
      <c r="AU120" s="140" t="s">
        <v>82</v>
      </c>
      <c r="AY120" s="18" t="s">
        <v>154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162</v>
      </c>
      <c r="BM120" s="140" t="s">
        <v>566</v>
      </c>
    </row>
    <row r="121" spans="2:65" s="1" customFormat="1" ht="16.5" customHeight="1" x14ac:dyDescent="0.2">
      <c r="B121" s="33"/>
      <c r="C121" s="129" t="s">
        <v>359</v>
      </c>
      <c r="D121" s="129" t="s">
        <v>157</v>
      </c>
      <c r="E121" s="130" t="s">
        <v>1157</v>
      </c>
      <c r="F121" s="131" t="s">
        <v>1158</v>
      </c>
      <c r="G121" s="132" t="s">
        <v>1100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29" t="s">
        <v>19</v>
      </c>
      <c r="V121" s="1" t="str">
        <f t="shared" si="0"/>
        <v/>
      </c>
      <c r="AR121" s="140" t="s">
        <v>162</v>
      </c>
      <c r="AT121" s="140" t="s">
        <v>157</v>
      </c>
      <c r="AU121" s="140" t="s">
        <v>82</v>
      </c>
      <c r="AY121" s="18" t="s">
        <v>154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162</v>
      </c>
      <c r="BM121" s="140" t="s">
        <v>576</v>
      </c>
    </row>
    <row r="122" spans="2:65" s="1" customFormat="1" ht="16.5" customHeight="1" x14ac:dyDescent="0.2">
      <c r="B122" s="33"/>
      <c r="C122" s="129" t="s">
        <v>366</v>
      </c>
      <c r="D122" s="129" t="s">
        <v>157</v>
      </c>
      <c r="E122" s="130" t="s">
        <v>1159</v>
      </c>
      <c r="F122" s="131" t="s">
        <v>1160</v>
      </c>
      <c r="G122" s="132" t="s">
        <v>1100</v>
      </c>
      <c r="H122" s="133">
        <v>1</v>
      </c>
      <c r="I122" s="134"/>
      <c r="J122" s="135">
        <f t="shared" si="2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2"/>
        <v>0</v>
      </c>
      <c r="Q122" s="138">
        <v>0</v>
      </c>
      <c r="R122" s="138">
        <f t="shared" si="23"/>
        <v>0</v>
      </c>
      <c r="S122" s="138">
        <v>0</v>
      </c>
      <c r="T122" s="138">
        <f t="shared" si="24"/>
        <v>0</v>
      </c>
      <c r="U122" s="329" t="s">
        <v>19</v>
      </c>
      <c r="V122" s="1" t="str">
        <f t="shared" si="0"/>
        <v/>
      </c>
      <c r="AR122" s="140" t="s">
        <v>162</v>
      </c>
      <c r="AT122" s="140" t="s">
        <v>157</v>
      </c>
      <c r="AU122" s="140" t="s">
        <v>82</v>
      </c>
      <c r="AY122" s="18" t="s">
        <v>154</v>
      </c>
      <c r="BE122" s="141">
        <f t="shared" si="25"/>
        <v>0</v>
      </c>
      <c r="BF122" s="141">
        <f t="shared" si="26"/>
        <v>0</v>
      </c>
      <c r="BG122" s="141">
        <f t="shared" si="27"/>
        <v>0</v>
      </c>
      <c r="BH122" s="141">
        <f t="shared" si="28"/>
        <v>0</v>
      </c>
      <c r="BI122" s="141">
        <f t="shared" si="29"/>
        <v>0</v>
      </c>
      <c r="BJ122" s="18" t="s">
        <v>88</v>
      </c>
      <c r="BK122" s="141">
        <f t="shared" si="30"/>
        <v>0</v>
      </c>
      <c r="BL122" s="18" t="s">
        <v>162</v>
      </c>
      <c r="BM122" s="140" t="s">
        <v>590</v>
      </c>
    </row>
    <row r="123" spans="2:65" s="1" customFormat="1" ht="16.5" customHeight="1" x14ac:dyDescent="0.2">
      <c r="B123" s="33"/>
      <c r="C123" s="129" t="s">
        <v>374</v>
      </c>
      <c r="D123" s="129" t="s">
        <v>157</v>
      </c>
      <c r="E123" s="130" t="s">
        <v>1161</v>
      </c>
      <c r="F123" s="131" t="s">
        <v>1162</v>
      </c>
      <c r="G123" s="132" t="s">
        <v>1100</v>
      </c>
      <c r="H123" s="133">
        <v>1</v>
      </c>
      <c r="I123" s="134"/>
      <c r="J123" s="135">
        <f t="shared" si="2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2"/>
        <v>0</v>
      </c>
      <c r="Q123" s="138">
        <v>0</v>
      </c>
      <c r="R123" s="138">
        <f t="shared" si="23"/>
        <v>0</v>
      </c>
      <c r="S123" s="138">
        <v>0</v>
      </c>
      <c r="T123" s="138">
        <f t="shared" si="24"/>
        <v>0</v>
      </c>
      <c r="U123" s="329" t="s">
        <v>19</v>
      </c>
      <c r="V123" s="1" t="str">
        <f t="shared" si="0"/>
        <v/>
      </c>
      <c r="AR123" s="140" t="s">
        <v>162</v>
      </c>
      <c r="AT123" s="140" t="s">
        <v>157</v>
      </c>
      <c r="AU123" s="140" t="s">
        <v>82</v>
      </c>
      <c r="AY123" s="18" t="s">
        <v>154</v>
      </c>
      <c r="BE123" s="141">
        <f t="shared" si="25"/>
        <v>0</v>
      </c>
      <c r="BF123" s="141">
        <f t="shared" si="26"/>
        <v>0</v>
      </c>
      <c r="BG123" s="141">
        <f t="shared" si="27"/>
        <v>0</v>
      </c>
      <c r="BH123" s="141">
        <f t="shared" si="28"/>
        <v>0</v>
      </c>
      <c r="BI123" s="141">
        <f t="shared" si="29"/>
        <v>0</v>
      </c>
      <c r="BJ123" s="18" t="s">
        <v>88</v>
      </c>
      <c r="BK123" s="141">
        <f t="shared" si="30"/>
        <v>0</v>
      </c>
      <c r="BL123" s="18" t="s">
        <v>162</v>
      </c>
      <c r="BM123" s="140" t="s">
        <v>602</v>
      </c>
    </row>
    <row r="124" spans="2:65" s="1" customFormat="1" ht="21.75" customHeight="1" x14ac:dyDescent="0.2">
      <c r="B124" s="33"/>
      <c r="C124" s="129" t="s">
        <v>413</v>
      </c>
      <c r="D124" s="129" t="s">
        <v>157</v>
      </c>
      <c r="E124" s="130" t="s">
        <v>1163</v>
      </c>
      <c r="F124" s="131" t="s">
        <v>1164</v>
      </c>
      <c r="G124" s="132" t="s">
        <v>1100</v>
      </c>
      <c r="H124" s="133">
        <v>1</v>
      </c>
      <c r="I124" s="134"/>
      <c r="J124" s="135">
        <f t="shared" si="2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22"/>
        <v>0</v>
      </c>
      <c r="Q124" s="138">
        <v>0</v>
      </c>
      <c r="R124" s="138">
        <f t="shared" si="23"/>
        <v>0</v>
      </c>
      <c r="S124" s="138">
        <v>0</v>
      </c>
      <c r="T124" s="138">
        <f t="shared" si="24"/>
        <v>0</v>
      </c>
      <c r="U124" s="329" t="s">
        <v>19</v>
      </c>
      <c r="V124" s="1" t="str">
        <f t="shared" si="0"/>
        <v/>
      </c>
      <c r="AR124" s="140" t="s">
        <v>162</v>
      </c>
      <c r="AT124" s="140" t="s">
        <v>157</v>
      </c>
      <c r="AU124" s="140" t="s">
        <v>82</v>
      </c>
      <c r="AY124" s="18" t="s">
        <v>154</v>
      </c>
      <c r="BE124" s="141">
        <f t="shared" si="25"/>
        <v>0</v>
      </c>
      <c r="BF124" s="141">
        <f t="shared" si="26"/>
        <v>0</v>
      </c>
      <c r="BG124" s="141">
        <f t="shared" si="27"/>
        <v>0</v>
      </c>
      <c r="BH124" s="141">
        <f t="shared" si="28"/>
        <v>0</v>
      </c>
      <c r="BI124" s="141">
        <f t="shared" si="29"/>
        <v>0</v>
      </c>
      <c r="BJ124" s="18" t="s">
        <v>88</v>
      </c>
      <c r="BK124" s="141">
        <f t="shared" si="30"/>
        <v>0</v>
      </c>
      <c r="BL124" s="18" t="s">
        <v>162</v>
      </c>
      <c r="BM124" s="140" t="s">
        <v>613</v>
      </c>
    </row>
    <row r="125" spans="2:65" s="1" customFormat="1" ht="16.5" customHeight="1" x14ac:dyDescent="0.2">
      <c r="B125" s="33"/>
      <c r="C125" s="129" t="s">
        <v>420</v>
      </c>
      <c r="D125" s="129" t="s">
        <v>157</v>
      </c>
      <c r="E125" s="130" t="s">
        <v>1165</v>
      </c>
      <c r="F125" s="131" t="s">
        <v>1166</v>
      </c>
      <c r="G125" s="132" t="s">
        <v>1100</v>
      </c>
      <c r="H125" s="133">
        <v>1</v>
      </c>
      <c r="I125" s="134"/>
      <c r="J125" s="135">
        <f t="shared" si="2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22"/>
        <v>0</v>
      </c>
      <c r="Q125" s="138">
        <v>0</v>
      </c>
      <c r="R125" s="138">
        <f t="shared" si="23"/>
        <v>0</v>
      </c>
      <c r="S125" s="138">
        <v>0</v>
      </c>
      <c r="T125" s="138">
        <f t="shared" si="24"/>
        <v>0</v>
      </c>
      <c r="U125" s="329" t="s">
        <v>19</v>
      </c>
      <c r="V125" s="1" t="str">
        <f t="shared" si="0"/>
        <v/>
      </c>
      <c r="AR125" s="140" t="s">
        <v>162</v>
      </c>
      <c r="AT125" s="140" t="s">
        <v>157</v>
      </c>
      <c r="AU125" s="140" t="s">
        <v>82</v>
      </c>
      <c r="AY125" s="18" t="s">
        <v>154</v>
      </c>
      <c r="BE125" s="141">
        <f t="shared" si="25"/>
        <v>0</v>
      </c>
      <c r="BF125" s="141">
        <f t="shared" si="26"/>
        <v>0</v>
      </c>
      <c r="BG125" s="141">
        <f t="shared" si="27"/>
        <v>0</v>
      </c>
      <c r="BH125" s="141">
        <f t="shared" si="28"/>
        <v>0</v>
      </c>
      <c r="BI125" s="141">
        <f t="shared" si="29"/>
        <v>0</v>
      </c>
      <c r="BJ125" s="18" t="s">
        <v>88</v>
      </c>
      <c r="BK125" s="141">
        <f t="shared" si="30"/>
        <v>0</v>
      </c>
      <c r="BL125" s="18" t="s">
        <v>162</v>
      </c>
      <c r="BM125" s="140" t="s">
        <v>623</v>
      </c>
    </row>
    <row r="126" spans="2:65" s="11" customFormat="1" ht="25.9" customHeight="1" x14ac:dyDescent="0.2">
      <c r="B126" s="117"/>
      <c r="D126" s="118" t="s">
        <v>74</v>
      </c>
      <c r="E126" s="119" t="s">
        <v>1167</v>
      </c>
      <c r="F126" s="119" t="s">
        <v>1168</v>
      </c>
      <c r="I126" s="120"/>
      <c r="J126" s="121">
        <f>BK126</f>
        <v>0</v>
      </c>
      <c r="L126" s="117"/>
      <c r="M126" s="122"/>
      <c r="P126" s="123">
        <f>SUM(P127:P128)</f>
        <v>0</v>
      </c>
      <c r="R126" s="123">
        <f>SUM(R127:R128)</f>
        <v>0</v>
      </c>
      <c r="T126" s="123">
        <f>SUM(T127:T128)</f>
        <v>0</v>
      </c>
      <c r="U126" s="328"/>
      <c r="V126" s="1" t="str">
        <f t="shared" si="0"/>
        <v/>
      </c>
      <c r="AR126" s="118" t="s">
        <v>82</v>
      </c>
      <c r="AT126" s="125" t="s">
        <v>74</v>
      </c>
      <c r="AU126" s="125" t="s">
        <v>75</v>
      </c>
      <c r="AY126" s="118" t="s">
        <v>154</v>
      </c>
      <c r="BK126" s="126">
        <f>SUM(BK127:BK128)</f>
        <v>0</v>
      </c>
    </row>
    <row r="127" spans="2:65" s="1" customFormat="1" ht="24.2" customHeight="1" x14ac:dyDescent="0.2">
      <c r="B127" s="33"/>
      <c r="C127" s="129" t="s">
        <v>428</v>
      </c>
      <c r="D127" s="129" t="s">
        <v>157</v>
      </c>
      <c r="E127" s="130" t="s">
        <v>1169</v>
      </c>
      <c r="F127" s="131" t="s">
        <v>1170</v>
      </c>
      <c r="G127" s="132" t="s">
        <v>1171</v>
      </c>
      <c r="H127" s="133">
        <v>19.5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329" t="s">
        <v>19</v>
      </c>
      <c r="V127" s="1" t="str">
        <f t="shared" si="0"/>
        <v/>
      </c>
      <c r="AR127" s="140" t="s">
        <v>162</v>
      </c>
      <c r="AT127" s="140" t="s">
        <v>157</v>
      </c>
      <c r="AU127" s="140" t="s">
        <v>82</v>
      </c>
      <c r="AY127" s="18" t="s">
        <v>154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162</v>
      </c>
      <c r="BM127" s="140" t="s">
        <v>635</v>
      </c>
    </row>
    <row r="128" spans="2:65" s="1" customFormat="1" ht="16.5" customHeight="1" x14ac:dyDescent="0.2">
      <c r="B128" s="33"/>
      <c r="C128" s="129" t="s">
        <v>432</v>
      </c>
      <c r="D128" s="129" t="s">
        <v>157</v>
      </c>
      <c r="E128" s="130" t="s">
        <v>1172</v>
      </c>
      <c r="F128" s="131" t="s">
        <v>1173</v>
      </c>
      <c r="G128" s="132" t="s">
        <v>1171</v>
      </c>
      <c r="H128" s="133">
        <v>15.5</v>
      </c>
      <c r="I128" s="134"/>
      <c r="J128" s="135">
        <f>ROUND(I128*H128,2)</f>
        <v>0</v>
      </c>
      <c r="K128" s="131" t="s">
        <v>19</v>
      </c>
      <c r="L128" s="33"/>
      <c r="M128" s="185" t="s">
        <v>19</v>
      </c>
      <c r="N128" s="186" t="s">
        <v>47</v>
      </c>
      <c r="O128" s="183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7">
        <f>S128*H128</f>
        <v>0</v>
      </c>
      <c r="U128" s="336" t="s">
        <v>19</v>
      </c>
      <c r="V128" s="1" t="str">
        <f t="shared" si="0"/>
        <v/>
      </c>
      <c r="AR128" s="140" t="s">
        <v>162</v>
      </c>
      <c r="AT128" s="140" t="s">
        <v>157</v>
      </c>
      <c r="AU128" s="140" t="s">
        <v>82</v>
      </c>
      <c r="AY128" s="18" t="s">
        <v>154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162</v>
      </c>
      <c r="BM128" s="140" t="s">
        <v>647</v>
      </c>
    </row>
    <row r="129" spans="2:12" s="1" customFormat="1" ht="6.9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sheetProtection algorithmName="SHA-512" hashValue="2VZsFsVrJbKMOG/IkQme6j2k8ToWYNmbuvsDqMjzUJMu+Jgrzf5AXC2isYqVyVb7M3DoPkw5KVS79RrCa8jLFg==" saltValue="+fEeEBlSymEmeMCmkaxQIg==" spinCount="100000" sheet="1" objects="1" scenarios="1" formatColumns="0" formatRows="0" autoFilter="0"/>
  <autoFilter ref="C88:K128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107"/>
  <sheetViews>
    <sheetView showGridLines="0" workbookViewId="0">
      <selection activeCell="X96" sqref="X9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1174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ROUND((SUM(BE86:BE106)),  2)</f>
        <v>0</v>
      </c>
      <c r="I35" s="92">
        <v>0.21</v>
      </c>
      <c r="J35" s="82">
        <f>ROUND(((SUM(BE86:BE106))*I35),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ROUND((SUM(BF86:BF106)),  2)</f>
        <v>0</v>
      </c>
      <c r="I36" s="92">
        <v>0.12</v>
      </c>
      <c r="J36" s="82">
        <f>ROUND(((SUM(BF86:BF106))*I36),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VZT - Vzduchotechnika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1175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138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Zborovská 526/44, 15000 Praha 5, b.j.č. 6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14" t="s">
        <v>111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273" t="str">
        <f>E11</f>
        <v>VZT - Vzduchotechnika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Zborovská 526/44, 15000 Praha 5</v>
      </c>
      <c r="I80" s="28" t="s">
        <v>23</v>
      </c>
      <c r="J80" s="50" t="str">
        <f>IF(J14="","",J14)</f>
        <v>25. 4. 2025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139</v>
      </c>
      <c r="D85" s="112" t="s">
        <v>60</v>
      </c>
      <c r="E85" s="112" t="s">
        <v>56</v>
      </c>
      <c r="F85" s="112" t="s">
        <v>57</v>
      </c>
      <c r="G85" s="112" t="s">
        <v>140</v>
      </c>
      <c r="H85" s="112" t="s">
        <v>141</v>
      </c>
      <c r="I85" s="112" t="s">
        <v>142</v>
      </c>
      <c r="J85" s="112" t="s">
        <v>116</v>
      </c>
      <c r="K85" s="113" t="s">
        <v>143</v>
      </c>
      <c r="L85" s="110"/>
      <c r="M85" s="56" t="s">
        <v>19</v>
      </c>
      <c r="N85" s="57" t="s">
        <v>45</v>
      </c>
      <c r="O85" s="57" t="s">
        <v>144</v>
      </c>
      <c r="P85" s="57" t="s">
        <v>145</v>
      </c>
      <c r="Q85" s="57" t="s">
        <v>146</v>
      </c>
      <c r="R85" s="57" t="s">
        <v>147</v>
      </c>
      <c r="S85" s="57" t="s">
        <v>148</v>
      </c>
      <c r="T85" s="57" t="s">
        <v>149</v>
      </c>
      <c r="U85" s="326" t="s">
        <v>1651</v>
      </c>
    </row>
    <row r="86" spans="2:65" s="1" customFormat="1" ht="22.9" customHeight="1" x14ac:dyDescent="0.25">
      <c r="B86" s="33"/>
      <c r="C86" s="61" t="s">
        <v>151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1093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SUM(P88:P106)</f>
        <v>0</v>
      </c>
      <c r="R87" s="123">
        <f>SUM(R88:R106)</f>
        <v>0</v>
      </c>
      <c r="T87" s="123">
        <f>SUM(T88:T106)</f>
        <v>0</v>
      </c>
      <c r="U87" s="328"/>
      <c r="V87" s="1" t="str">
        <f t="shared" ref="V87:V106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154</v>
      </c>
      <c r="BK87" s="126">
        <f>SUM(BK88:BK106)</f>
        <v>0</v>
      </c>
    </row>
    <row r="88" spans="2:65" s="1" customFormat="1" ht="16.5" customHeight="1" x14ac:dyDescent="0.2">
      <c r="B88" s="33"/>
      <c r="C88" s="129" t="s">
        <v>82</v>
      </c>
      <c r="D88" s="129" t="s">
        <v>157</v>
      </c>
      <c r="E88" s="130" t="s">
        <v>1095</v>
      </c>
      <c r="F88" s="131" t="s">
        <v>1176</v>
      </c>
      <c r="G88" s="132" t="s">
        <v>1100</v>
      </c>
      <c r="H88" s="133">
        <v>1</v>
      </c>
      <c r="I88" s="134"/>
      <c r="J88" s="135">
        <f t="shared" ref="J88:J106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6" si="2">O88*H88</f>
        <v>0</v>
      </c>
      <c r="Q88" s="138">
        <v>0</v>
      </c>
      <c r="R88" s="138">
        <f t="shared" ref="R88:R106" si="3">Q88*H88</f>
        <v>0</v>
      </c>
      <c r="S88" s="138">
        <v>0</v>
      </c>
      <c r="T88" s="138">
        <f t="shared" ref="T88:T106" si="4">S88*H88</f>
        <v>0</v>
      </c>
      <c r="U88" s="329" t="s">
        <v>177</v>
      </c>
      <c r="V88" s="1">
        <f t="shared" si="0"/>
        <v>0</v>
      </c>
      <c r="AR88" s="140" t="s">
        <v>162</v>
      </c>
      <c r="AT88" s="140" t="s">
        <v>157</v>
      </c>
      <c r="AU88" s="140" t="s">
        <v>82</v>
      </c>
      <c r="AY88" s="18" t="s">
        <v>154</v>
      </c>
      <c r="BE88" s="141">
        <f t="shared" ref="BE88:BE106" si="5">IF(N88="základní",J88,0)</f>
        <v>0</v>
      </c>
      <c r="BF88" s="141">
        <f t="shared" ref="BF88:BF106" si="6">IF(N88="snížená",J88,0)</f>
        <v>0</v>
      </c>
      <c r="BG88" s="141">
        <f t="shared" ref="BG88:BG106" si="7">IF(N88="zákl. přenesená",J88,0)</f>
        <v>0</v>
      </c>
      <c r="BH88" s="141">
        <f t="shared" ref="BH88:BH106" si="8">IF(N88="sníž. přenesená",J88,0)</f>
        <v>0</v>
      </c>
      <c r="BI88" s="141">
        <f t="shared" ref="BI88:BI106" si="9">IF(N88="nulová",J88,0)</f>
        <v>0</v>
      </c>
      <c r="BJ88" s="18" t="s">
        <v>88</v>
      </c>
      <c r="BK88" s="141">
        <f t="shared" ref="BK88:BK106" si="10">ROUND(I88*H88,2)</f>
        <v>0</v>
      </c>
      <c r="BL88" s="18" t="s">
        <v>162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157</v>
      </c>
      <c r="E89" s="130" t="s">
        <v>1098</v>
      </c>
      <c r="F89" s="131" t="s">
        <v>1177</v>
      </c>
      <c r="G89" s="132" t="s">
        <v>1100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177</v>
      </c>
      <c r="V89" s="1">
        <f t="shared" si="0"/>
        <v>0</v>
      </c>
      <c r="AR89" s="140" t="s">
        <v>162</v>
      </c>
      <c r="AT89" s="140" t="s">
        <v>157</v>
      </c>
      <c r="AU89" s="140" t="s">
        <v>82</v>
      </c>
      <c r="AY89" s="18" t="s">
        <v>154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162</v>
      </c>
      <c r="BM89" s="140" t="s">
        <v>162</v>
      </c>
    </row>
    <row r="90" spans="2:65" s="1" customFormat="1" ht="16.5" customHeight="1" x14ac:dyDescent="0.2">
      <c r="B90" s="33"/>
      <c r="C90" s="129" t="s">
        <v>155</v>
      </c>
      <c r="D90" s="129" t="s">
        <v>157</v>
      </c>
      <c r="E90" s="130" t="s">
        <v>1101</v>
      </c>
      <c r="F90" s="131" t="s">
        <v>1178</v>
      </c>
      <c r="G90" s="132" t="s">
        <v>1100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177</v>
      </c>
      <c r="V90" s="1">
        <f t="shared" si="0"/>
        <v>0</v>
      </c>
      <c r="AR90" s="140" t="s">
        <v>162</v>
      </c>
      <c r="AT90" s="140" t="s">
        <v>157</v>
      </c>
      <c r="AU90" s="140" t="s">
        <v>82</v>
      </c>
      <c r="AY90" s="18" t="s">
        <v>154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162</v>
      </c>
      <c r="BM90" s="140" t="s">
        <v>192</v>
      </c>
    </row>
    <row r="91" spans="2:65" s="1" customFormat="1" ht="16.5" customHeight="1" x14ac:dyDescent="0.2">
      <c r="B91" s="33"/>
      <c r="C91" s="129" t="s">
        <v>162</v>
      </c>
      <c r="D91" s="129" t="s">
        <v>157</v>
      </c>
      <c r="E91" s="130" t="s">
        <v>1103</v>
      </c>
      <c r="F91" s="131" t="s">
        <v>1179</v>
      </c>
      <c r="G91" s="132" t="s">
        <v>1100</v>
      </c>
      <c r="H91" s="133">
        <v>1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177</v>
      </c>
      <c r="V91" s="1">
        <f t="shared" si="0"/>
        <v>0</v>
      </c>
      <c r="AR91" s="140" t="s">
        <v>162</v>
      </c>
      <c r="AT91" s="140" t="s">
        <v>157</v>
      </c>
      <c r="AU91" s="140" t="s">
        <v>82</v>
      </c>
      <c r="AY91" s="18" t="s">
        <v>154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162</v>
      </c>
      <c r="BM91" s="140" t="s">
        <v>206</v>
      </c>
    </row>
    <row r="92" spans="2:65" s="1" customFormat="1" ht="16.5" customHeight="1" x14ac:dyDescent="0.2">
      <c r="B92" s="33"/>
      <c r="C92" s="129" t="s">
        <v>185</v>
      </c>
      <c r="D92" s="129" t="s">
        <v>157</v>
      </c>
      <c r="E92" s="130" t="s">
        <v>1105</v>
      </c>
      <c r="F92" s="131" t="s">
        <v>1180</v>
      </c>
      <c r="G92" s="132" t="s">
        <v>1100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177</v>
      </c>
      <c r="V92" s="1">
        <f t="shared" si="0"/>
        <v>0</v>
      </c>
      <c r="AR92" s="140" t="s">
        <v>162</v>
      </c>
      <c r="AT92" s="140" t="s">
        <v>157</v>
      </c>
      <c r="AU92" s="140" t="s">
        <v>82</v>
      </c>
      <c r="AY92" s="18" t="s">
        <v>154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162</v>
      </c>
      <c r="BM92" s="140" t="s">
        <v>235</v>
      </c>
    </row>
    <row r="93" spans="2:65" s="1" customFormat="1" ht="24.2" customHeight="1" x14ac:dyDescent="0.2">
      <c r="B93" s="33"/>
      <c r="C93" s="129" t="s">
        <v>192</v>
      </c>
      <c r="D93" s="129" t="s">
        <v>157</v>
      </c>
      <c r="E93" s="130" t="s">
        <v>1107</v>
      </c>
      <c r="F93" s="131" t="s">
        <v>1181</v>
      </c>
      <c r="G93" s="132" t="s">
        <v>1100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177</v>
      </c>
      <c r="V93" s="1">
        <f t="shared" si="0"/>
        <v>0</v>
      </c>
      <c r="AR93" s="140" t="s">
        <v>162</v>
      </c>
      <c r="AT93" s="140" t="s">
        <v>157</v>
      </c>
      <c r="AU93" s="140" t="s">
        <v>82</v>
      </c>
      <c r="AY93" s="18" t="s">
        <v>154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162</v>
      </c>
      <c r="BM93" s="140" t="s">
        <v>8</v>
      </c>
    </row>
    <row r="94" spans="2:65" s="1" customFormat="1" ht="16.5" customHeight="1" x14ac:dyDescent="0.2">
      <c r="B94" s="33"/>
      <c r="C94" s="129" t="s">
        <v>198</v>
      </c>
      <c r="D94" s="129" t="s">
        <v>157</v>
      </c>
      <c r="E94" s="130" t="s">
        <v>1109</v>
      </c>
      <c r="F94" s="131" t="s">
        <v>1182</v>
      </c>
      <c r="G94" s="132" t="s">
        <v>1100</v>
      </c>
      <c r="H94" s="133">
        <v>2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177</v>
      </c>
      <c r="V94" s="1">
        <f t="shared" si="0"/>
        <v>0</v>
      </c>
      <c r="AR94" s="140" t="s">
        <v>162</v>
      </c>
      <c r="AT94" s="140" t="s">
        <v>157</v>
      </c>
      <c r="AU94" s="140" t="s">
        <v>82</v>
      </c>
      <c r="AY94" s="18" t="s">
        <v>154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162</v>
      </c>
      <c r="BM94" s="140" t="s">
        <v>262</v>
      </c>
    </row>
    <row r="95" spans="2:65" s="1" customFormat="1" ht="16.5" customHeight="1" x14ac:dyDescent="0.2">
      <c r="B95" s="33"/>
      <c r="C95" s="129" t="s">
        <v>206</v>
      </c>
      <c r="D95" s="129" t="s">
        <v>157</v>
      </c>
      <c r="E95" s="130" t="s">
        <v>1111</v>
      </c>
      <c r="F95" s="131" t="s">
        <v>1183</v>
      </c>
      <c r="G95" s="132" t="s">
        <v>1100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177</v>
      </c>
      <c r="V95" s="1">
        <f t="shared" si="0"/>
        <v>0</v>
      </c>
      <c r="AR95" s="140" t="s">
        <v>162</v>
      </c>
      <c r="AT95" s="140" t="s">
        <v>157</v>
      </c>
      <c r="AU95" s="140" t="s">
        <v>82</v>
      </c>
      <c r="AY95" s="18" t="s">
        <v>154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162</v>
      </c>
      <c r="BM95" s="140" t="s">
        <v>285</v>
      </c>
    </row>
    <row r="96" spans="2:65" s="1" customFormat="1" ht="16.5" customHeight="1" x14ac:dyDescent="0.2">
      <c r="B96" s="33"/>
      <c r="C96" s="129" t="s">
        <v>229</v>
      </c>
      <c r="D96" s="129" t="s">
        <v>157</v>
      </c>
      <c r="E96" s="130" t="s">
        <v>1184</v>
      </c>
      <c r="F96" s="131" t="s">
        <v>1185</v>
      </c>
      <c r="G96" s="132" t="s">
        <v>1100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177</v>
      </c>
      <c r="V96" s="1">
        <f t="shared" si="0"/>
        <v>0</v>
      </c>
      <c r="AR96" s="140" t="s">
        <v>162</v>
      </c>
      <c r="AT96" s="140" t="s">
        <v>157</v>
      </c>
      <c r="AU96" s="140" t="s">
        <v>82</v>
      </c>
      <c r="AY96" s="18" t="s">
        <v>154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162</v>
      </c>
      <c r="BM96" s="140" t="s">
        <v>294</v>
      </c>
    </row>
    <row r="97" spans="2:65" s="1" customFormat="1" ht="16.5" customHeight="1" x14ac:dyDescent="0.2">
      <c r="B97" s="33"/>
      <c r="C97" s="129" t="s">
        <v>235</v>
      </c>
      <c r="D97" s="129" t="s">
        <v>157</v>
      </c>
      <c r="E97" s="130" t="s">
        <v>1113</v>
      </c>
      <c r="F97" s="131" t="s">
        <v>1186</v>
      </c>
      <c r="G97" s="132" t="s">
        <v>188</v>
      </c>
      <c r="H97" s="133">
        <v>6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177</v>
      </c>
      <c r="V97" s="1">
        <f t="shared" si="0"/>
        <v>0</v>
      </c>
      <c r="AR97" s="140" t="s">
        <v>162</v>
      </c>
      <c r="AT97" s="140" t="s">
        <v>157</v>
      </c>
      <c r="AU97" s="140" t="s">
        <v>82</v>
      </c>
      <c r="AY97" s="18" t="s">
        <v>154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162</v>
      </c>
      <c r="BM97" s="140" t="s">
        <v>307</v>
      </c>
    </row>
    <row r="98" spans="2:65" s="1" customFormat="1" ht="16.5" customHeight="1" x14ac:dyDescent="0.2">
      <c r="B98" s="33"/>
      <c r="C98" s="129" t="s">
        <v>243</v>
      </c>
      <c r="D98" s="129" t="s">
        <v>157</v>
      </c>
      <c r="E98" s="130" t="s">
        <v>1187</v>
      </c>
      <c r="F98" s="131" t="s">
        <v>1188</v>
      </c>
      <c r="G98" s="132" t="s">
        <v>188</v>
      </c>
      <c r="H98" s="133">
        <v>6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177</v>
      </c>
      <c r="V98" s="1">
        <f t="shared" si="0"/>
        <v>0</v>
      </c>
      <c r="AR98" s="140" t="s">
        <v>162</v>
      </c>
      <c r="AT98" s="140" t="s">
        <v>157</v>
      </c>
      <c r="AU98" s="140" t="s">
        <v>82</v>
      </c>
      <c r="AY98" s="18" t="s">
        <v>154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162</v>
      </c>
      <c r="BM98" s="140" t="s">
        <v>316</v>
      </c>
    </row>
    <row r="99" spans="2:65" s="1" customFormat="1" ht="16.5" customHeight="1" x14ac:dyDescent="0.2">
      <c r="B99" s="33"/>
      <c r="C99" s="129" t="s">
        <v>8</v>
      </c>
      <c r="D99" s="129" t="s">
        <v>157</v>
      </c>
      <c r="E99" s="130" t="s">
        <v>1189</v>
      </c>
      <c r="F99" s="131" t="s">
        <v>1190</v>
      </c>
      <c r="G99" s="132" t="s">
        <v>188</v>
      </c>
      <c r="H99" s="133">
        <v>3.5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177</v>
      </c>
      <c r="V99" s="1">
        <f t="shared" si="0"/>
        <v>0</v>
      </c>
      <c r="AR99" s="140" t="s">
        <v>162</v>
      </c>
      <c r="AT99" s="140" t="s">
        <v>157</v>
      </c>
      <c r="AU99" s="140" t="s">
        <v>82</v>
      </c>
      <c r="AY99" s="18" t="s">
        <v>154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162</v>
      </c>
      <c r="BM99" s="140" t="s">
        <v>328</v>
      </c>
    </row>
    <row r="100" spans="2:65" s="1" customFormat="1" ht="16.5" customHeight="1" x14ac:dyDescent="0.2">
      <c r="B100" s="33"/>
      <c r="C100" s="129" t="s">
        <v>257</v>
      </c>
      <c r="D100" s="129" t="s">
        <v>157</v>
      </c>
      <c r="E100" s="130" t="s">
        <v>1191</v>
      </c>
      <c r="F100" s="131" t="s">
        <v>1192</v>
      </c>
      <c r="G100" s="132" t="s">
        <v>188</v>
      </c>
      <c r="H100" s="133">
        <v>3.5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177</v>
      </c>
      <c r="V100" s="1">
        <f t="shared" si="0"/>
        <v>0</v>
      </c>
      <c r="AR100" s="140" t="s">
        <v>162</v>
      </c>
      <c r="AT100" s="140" t="s">
        <v>157</v>
      </c>
      <c r="AU100" s="140" t="s">
        <v>82</v>
      </c>
      <c r="AY100" s="18" t="s">
        <v>154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162</v>
      </c>
      <c r="BM100" s="140" t="s">
        <v>340</v>
      </c>
    </row>
    <row r="101" spans="2:65" s="1" customFormat="1" ht="21.75" customHeight="1" x14ac:dyDescent="0.2">
      <c r="B101" s="33"/>
      <c r="C101" s="129" t="s">
        <v>262</v>
      </c>
      <c r="D101" s="129" t="s">
        <v>157</v>
      </c>
      <c r="E101" s="130" t="s">
        <v>1193</v>
      </c>
      <c r="F101" s="131" t="s">
        <v>1194</v>
      </c>
      <c r="G101" s="132" t="s">
        <v>188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177</v>
      </c>
      <c r="V101" s="1">
        <f t="shared" si="0"/>
        <v>0</v>
      </c>
      <c r="AR101" s="140" t="s">
        <v>162</v>
      </c>
      <c r="AT101" s="140" t="s">
        <v>157</v>
      </c>
      <c r="AU101" s="140" t="s">
        <v>82</v>
      </c>
      <c r="AY101" s="18" t="s">
        <v>154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162</v>
      </c>
      <c r="BM101" s="140" t="s">
        <v>352</v>
      </c>
    </row>
    <row r="102" spans="2:65" s="1" customFormat="1" ht="16.5" customHeight="1" x14ac:dyDescent="0.2">
      <c r="B102" s="33"/>
      <c r="C102" s="129" t="s">
        <v>273</v>
      </c>
      <c r="D102" s="129" t="s">
        <v>157</v>
      </c>
      <c r="E102" s="130" t="s">
        <v>1195</v>
      </c>
      <c r="F102" s="131" t="s">
        <v>1196</v>
      </c>
      <c r="G102" s="132" t="s">
        <v>1100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177</v>
      </c>
      <c r="V102" s="1">
        <f t="shared" si="0"/>
        <v>0</v>
      </c>
      <c r="AR102" s="140" t="s">
        <v>162</v>
      </c>
      <c r="AT102" s="140" t="s">
        <v>157</v>
      </c>
      <c r="AU102" s="140" t="s">
        <v>82</v>
      </c>
      <c r="AY102" s="18" t="s">
        <v>154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162</v>
      </c>
      <c r="BM102" s="140" t="s">
        <v>366</v>
      </c>
    </row>
    <row r="103" spans="2:65" s="1" customFormat="1" ht="21.75" customHeight="1" x14ac:dyDescent="0.2">
      <c r="B103" s="33"/>
      <c r="C103" s="129" t="s">
        <v>285</v>
      </c>
      <c r="D103" s="129" t="s">
        <v>157</v>
      </c>
      <c r="E103" s="130" t="s">
        <v>1197</v>
      </c>
      <c r="F103" s="131" t="s">
        <v>1198</v>
      </c>
      <c r="G103" s="132" t="s">
        <v>1100</v>
      </c>
      <c r="H103" s="133">
        <v>12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177</v>
      </c>
      <c r="V103" s="1">
        <f t="shared" si="0"/>
        <v>0</v>
      </c>
      <c r="AR103" s="140" t="s">
        <v>162</v>
      </c>
      <c r="AT103" s="140" t="s">
        <v>157</v>
      </c>
      <c r="AU103" s="140" t="s">
        <v>82</v>
      </c>
      <c r="AY103" s="18" t="s">
        <v>154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162</v>
      </c>
      <c r="BM103" s="140" t="s">
        <v>413</v>
      </c>
    </row>
    <row r="104" spans="2:65" s="1" customFormat="1" ht="24.2" customHeight="1" x14ac:dyDescent="0.2">
      <c r="B104" s="33"/>
      <c r="C104" s="129" t="s">
        <v>290</v>
      </c>
      <c r="D104" s="129" t="s">
        <v>157</v>
      </c>
      <c r="E104" s="130" t="s">
        <v>1199</v>
      </c>
      <c r="F104" s="131" t="s">
        <v>1200</v>
      </c>
      <c r="G104" s="132" t="s">
        <v>288</v>
      </c>
      <c r="H104" s="133">
        <v>1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177</v>
      </c>
      <c r="V104" s="1">
        <f t="shared" si="0"/>
        <v>0</v>
      </c>
      <c r="AR104" s="140" t="s">
        <v>162</v>
      </c>
      <c r="AT104" s="140" t="s">
        <v>157</v>
      </c>
      <c r="AU104" s="140" t="s">
        <v>82</v>
      </c>
      <c r="AY104" s="18" t="s">
        <v>154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162</v>
      </c>
      <c r="BM104" s="140" t="s">
        <v>428</v>
      </c>
    </row>
    <row r="105" spans="2:65" s="1" customFormat="1" ht="33" customHeight="1" x14ac:dyDescent="0.2">
      <c r="B105" s="33"/>
      <c r="C105" s="129" t="s">
        <v>294</v>
      </c>
      <c r="D105" s="129" t="s">
        <v>157</v>
      </c>
      <c r="E105" s="130" t="s">
        <v>1201</v>
      </c>
      <c r="F105" s="131" t="s">
        <v>1202</v>
      </c>
      <c r="G105" s="132" t="s">
        <v>188</v>
      </c>
      <c r="H105" s="133">
        <v>14.5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177</v>
      </c>
      <c r="V105" s="1">
        <f t="shared" si="0"/>
        <v>0</v>
      </c>
      <c r="AR105" s="140" t="s">
        <v>162</v>
      </c>
      <c r="AT105" s="140" t="s">
        <v>157</v>
      </c>
      <c r="AU105" s="140" t="s">
        <v>82</v>
      </c>
      <c r="AY105" s="18" t="s">
        <v>154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162</v>
      </c>
      <c r="BM105" s="140" t="s">
        <v>443</v>
      </c>
    </row>
    <row r="106" spans="2:65" s="1" customFormat="1" ht="24.2" customHeight="1" x14ac:dyDescent="0.2">
      <c r="B106" s="33"/>
      <c r="C106" s="129" t="s">
        <v>300</v>
      </c>
      <c r="D106" s="129" t="s">
        <v>157</v>
      </c>
      <c r="E106" s="130" t="s">
        <v>1203</v>
      </c>
      <c r="F106" s="131" t="s">
        <v>1204</v>
      </c>
      <c r="G106" s="132" t="s">
        <v>1100</v>
      </c>
      <c r="H106" s="133">
        <v>2</v>
      </c>
      <c r="I106" s="134"/>
      <c r="J106" s="135">
        <f t="shared" si="1"/>
        <v>0</v>
      </c>
      <c r="K106" s="131" t="s">
        <v>19</v>
      </c>
      <c r="L106" s="33"/>
      <c r="M106" s="185" t="s">
        <v>19</v>
      </c>
      <c r="N106" s="186" t="s">
        <v>47</v>
      </c>
      <c r="O106" s="183"/>
      <c r="P106" s="187">
        <f t="shared" si="2"/>
        <v>0</v>
      </c>
      <c r="Q106" s="187">
        <v>0</v>
      </c>
      <c r="R106" s="187">
        <f t="shared" si="3"/>
        <v>0</v>
      </c>
      <c r="S106" s="187">
        <v>0</v>
      </c>
      <c r="T106" s="187">
        <f t="shared" si="4"/>
        <v>0</v>
      </c>
      <c r="U106" s="336" t="s">
        <v>177</v>
      </c>
      <c r="V106" s="1">
        <f t="shared" si="0"/>
        <v>0</v>
      </c>
      <c r="AR106" s="140" t="s">
        <v>162</v>
      </c>
      <c r="AT106" s="140" t="s">
        <v>157</v>
      </c>
      <c r="AU106" s="140" t="s">
        <v>82</v>
      </c>
      <c r="AY106" s="18" t="s">
        <v>154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162</v>
      </c>
      <c r="BM106" s="140" t="s">
        <v>458</v>
      </c>
    </row>
    <row r="107" spans="2:65" s="1" customFormat="1" ht="6.95" customHeight="1" x14ac:dyDescent="0.2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3"/>
    </row>
  </sheetData>
  <sheetProtection algorithmName="SHA-512" hashValue="4TudISpaAoqGbov+MDnUDsxh31JjDSLH8TwJb6CQuzaHOYEAVkOTANakiJttXsv0gyrMB2l9abSeZ6L7qzwgfQ==" saltValue="AhDwaLdYmWnjJfTF5bCtLA==" spinCount="100000" sheet="1" objects="1" scenarios="1" formatColumns="0" formatRows="0" autoFilter="0"/>
  <autoFilter ref="C85:K106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B2:BM148"/>
  <sheetViews>
    <sheetView showGridLines="0" workbookViewId="0">
      <selection activeCell="AB98" sqref="AB9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1205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ROUND(J90,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ROUND((SUM(BE90:BE147)),  2)</f>
        <v>0</v>
      </c>
      <c r="I35" s="92">
        <v>0.21</v>
      </c>
      <c r="J35" s="82">
        <f>ROUND(((SUM(BE90:BE147))*I35),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ROUND((SUM(BF90:BF147)),  2)</f>
        <v>0</v>
      </c>
      <c r="I36" s="92">
        <v>0.12</v>
      </c>
      <c r="J36" s="82">
        <f>ROUND(((SUM(BF90:BF147))*I36),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ROUND((SUM(BG90:BG147)),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ROUND((SUM(BH90:BH147)),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ROUND((SUM(BI90:BI147)),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VYT - Vytápění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J90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1206</v>
      </c>
      <c r="E64" s="104"/>
      <c r="F64" s="104"/>
      <c r="G64" s="104"/>
      <c r="H64" s="104"/>
      <c r="I64" s="104"/>
      <c r="J64" s="105">
        <f>J91</f>
        <v>0</v>
      </c>
      <c r="L64" s="102"/>
    </row>
    <row r="65" spans="2:12" s="8" customFormat="1" ht="24.95" customHeight="1" x14ac:dyDescent="0.2">
      <c r="B65" s="102"/>
      <c r="D65" s="103" t="s">
        <v>1207</v>
      </c>
      <c r="E65" s="104"/>
      <c r="F65" s="104"/>
      <c r="G65" s="104"/>
      <c r="H65" s="104"/>
      <c r="I65" s="104"/>
      <c r="J65" s="105">
        <f>J104</f>
        <v>0</v>
      </c>
      <c r="L65" s="102"/>
    </row>
    <row r="66" spans="2:12" s="8" customFormat="1" ht="24.95" customHeight="1" x14ac:dyDescent="0.2">
      <c r="B66" s="102"/>
      <c r="D66" s="103" t="s">
        <v>1208</v>
      </c>
      <c r="E66" s="104"/>
      <c r="F66" s="104"/>
      <c r="G66" s="104"/>
      <c r="H66" s="104"/>
      <c r="I66" s="104"/>
      <c r="J66" s="105">
        <f>J109</f>
        <v>0</v>
      </c>
      <c r="L66" s="102"/>
    </row>
    <row r="67" spans="2:12" s="8" customFormat="1" ht="24.95" customHeight="1" x14ac:dyDescent="0.2">
      <c r="B67" s="102"/>
      <c r="D67" s="103" t="s">
        <v>1209</v>
      </c>
      <c r="E67" s="104"/>
      <c r="F67" s="104"/>
      <c r="G67" s="104"/>
      <c r="H67" s="104"/>
      <c r="I67" s="104"/>
      <c r="J67" s="105">
        <f>J122</f>
        <v>0</v>
      </c>
      <c r="L67" s="102"/>
    </row>
    <row r="68" spans="2:12" s="8" customFormat="1" ht="24.95" customHeight="1" x14ac:dyDescent="0.2">
      <c r="B68" s="102"/>
      <c r="D68" s="103" t="s">
        <v>1210</v>
      </c>
      <c r="E68" s="104"/>
      <c r="F68" s="104"/>
      <c r="G68" s="104"/>
      <c r="H68" s="104"/>
      <c r="I68" s="104"/>
      <c r="J68" s="105">
        <f>J137</f>
        <v>0</v>
      </c>
      <c r="L68" s="102"/>
    </row>
    <row r="69" spans="2:12" s="1" customFormat="1" ht="21.75" customHeight="1" x14ac:dyDescent="0.2">
      <c r="B69" s="33"/>
      <c r="L69" s="33"/>
    </row>
    <row r="70" spans="2:12" s="1" customFormat="1" ht="6.95" customHeight="1" x14ac:dyDescent="0.2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 x14ac:dyDescent="0.2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 x14ac:dyDescent="0.2">
      <c r="B75" s="33"/>
      <c r="C75" s="22" t="s">
        <v>138</v>
      </c>
      <c r="L75" s="33"/>
    </row>
    <row r="76" spans="2:12" s="1" customFormat="1" ht="6.95" customHeight="1" x14ac:dyDescent="0.2">
      <c r="B76" s="33"/>
      <c r="L76" s="33"/>
    </row>
    <row r="77" spans="2:12" s="1" customFormat="1" ht="12" customHeight="1" x14ac:dyDescent="0.2">
      <c r="B77" s="33"/>
      <c r="C77" s="28" t="s">
        <v>16</v>
      </c>
      <c r="L77" s="33"/>
    </row>
    <row r="78" spans="2:12" s="1" customFormat="1" ht="16.5" customHeight="1" x14ac:dyDescent="0.2">
      <c r="B78" s="33"/>
      <c r="E78" s="314" t="str">
        <f>E7</f>
        <v>Rekonstrukce bytových jednotek MČ Zborovská 526/44, 15000 Praha 5, b.j.č. 6</v>
      </c>
      <c r="F78" s="315"/>
      <c r="G78" s="315"/>
      <c r="H78" s="315"/>
      <c r="L78" s="33"/>
    </row>
    <row r="79" spans="2:12" ht="12" customHeight="1" x14ac:dyDescent="0.2">
      <c r="B79" s="21"/>
      <c r="C79" s="28" t="s">
        <v>110</v>
      </c>
      <c r="L79" s="21"/>
    </row>
    <row r="80" spans="2:12" s="1" customFormat="1" ht="16.5" customHeight="1" x14ac:dyDescent="0.2">
      <c r="B80" s="33"/>
      <c r="E80" s="314" t="s">
        <v>111</v>
      </c>
      <c r="F80" s="316"/>
      <c r="G80" s="316"/>
      <c r="H80" s="316"/>
      <c r="L80" s="33"/>
    </row>
    <row r="81" spans="2:65" s="1" customFormat="1" ht="12" customHeight="1" x14ac:dyDescent="0.2">
      <c r="B81" s="33"/>
      <c r="C81" s="28" t="s">
        <v>112</v>
      </c>
      <c r="L81" s="33"/>
    </row>
    <row r="82" spans="2:65" s="1" customFormat="1" ht="16.5" customHeight="1" x14ac:dyDescent="0.2">
      <c r="B82" s="33"/>
      <c r="E82" s="273" t="str">
        <f>E11</f>
        <v>VYT - Vytápění</v>
      </c>
      <c r="F82" s="316"/>
      <c r="G82" s="316"/>
      <c r="H82" s="316"/>
      <c r="L82" s="33"/>
    </row>
    <row r="83" spans="2:65" s="1" customFormat="1" ht="6.95" customHeight="1" x14ac:dyDescent="0.2">
      <c r="B83" s="33"/>
      <c r="L83" s="33"/>
    </row>
    <row r="84" spans="2:65" s="1" customFormat="1" ht="12" customHeight="1" x14ac:dyDescent="0.2">
      <c r="B84" s="33"/>
      <c r="C84" s="28" t="s">
        <v>21</v>
      </c>
      <c r="F84" s="26" t="str">
        <f>F14</f>
        <v>Zborovská 526/44, 15000 Praha 5</v>
      </c>
      <c r="I84" s="28" t="s">
        <v>23</v>
      </c>
      <c r="J84" s="50" t="str">
        <f>IF(J14="","",J14)</f>
        <v>25. 4. 2025</v>
      </c>
      <c r="L84" s="33"/>
    </row>
    <row r="85" spans="2:65" s="1" customFormat="1" ht="6.95" customHeight="1" x14ac:dyDescent="0.2">
      <c r="B85" s="33"/>
      <c r="L85" s="33"/>
    </row>
    <row r="86" spans="2:65" s="1" customFormat="1" ht="15.2" customHeight="1" x14ac:dyDescent="0.2">
      <c r="B86" s="33"/>
      <c r="C86" s="28" t="s">
        <v>25</v>
      </c>
      <c r="F86" s="26" t="str">
        <f>E17</f>
        <v>Městská část Praha 5</v>
      </c>
      <c r="I86" s="28" t="s">
        <v>33</v>
      </c>
      <c r="J86" s="31" t="str">
        <f>E23</f>
        <v>Boa projekt s.r.o.</v>
      </c>
      <c r="L86" s="33"/>
    </row>
    <row r="87" spans="2:65" s="1" customFormat="1" ht="15.2" customHeight="1" x14ac:dyDescent="0.2">
      <c r="B87" s="33"/>
      <c r="C87" s="28" t="s">
        <v>31</v>
      </c>
      <c r="F87" s="26" t="str">
        <f>IF(E20="","",E20)</f>
        <v>Vyplň údaj</v>
      </c>
      <c r="I87" s="28" t="s">
        <v>37</v>
      </c>
      <c r="J87" s="31" t="str">
        <f>E26</f>
        <v xml:space="preserve"> </v>
      </c>
      <c r="L87" s="33"/>
    </row>
    <row r="88" spans="2:65" s="1" customFormat="1" ht="10.35" customHeight="1" x14ac:dyDescent="0.2">
      <c r="B88" s="33"/>
      <c r="L88" s="33"/>
    </row>
    <row r="89" spans="2:65" s="10" customFormat="1" ht="29.25" customHeight="1" x14ac:dyDescent="0.2">
      <c r="B89" s="110"/>
      <c r="C89" s="111" t="s">
        <v>139</v>
      </c>
      <c r="D89" s="112" t="s">
        <v>60</v>
      </c>
      <c r="E89" s="112" t="s">
        <v>56</v>
      </c>
      <c r="F89" s="112" t="s">
        <v>57</v>
      </c>
      <c r="G89" s="112" t="s">
        <v>140</v>
      </c>
      <c r="H89" s="112" t="s">
        <v>141</v>
      </c>
      <c r="I89" s="112" t="s">
        <v>142</v>
      </c>
      <c r="J89" s="112" t="s">
        <v>116</v>
      </c>
      <c r="K89" s="113" t="s">
        <v>143</v>
      </c>
      <c r="L89" s="110"/>
      <c r="M89" s="56" t="s">
        <v>19</v>
      </c>
      <c r="N89" s="57" t="s">
        <v>45</v>
      </c>
      <c r="O89" s="57" t="s">
        <v>144</v>
      </c>
      <c r="P89" s="57" t="s">
        <v>145</v>
      </c>
      <c r="Q89" s="57" t="s">
        <v>146</v>
      </c>
      <c r="R89" s="57" t="s">
        <v>147</v>
      </c>
      <c r="S89" s="57" t="s">
        <v>148</v>
      </c>
      <c r="T89" s="57" t="s">
        <v>149</v>
      </c>
      <c r="U89" s="326" t="s">
        <v>1651</v>
      </c>
    </row>
    <row r="90" spans="2:65" s="1" customFormat="1" ht="22.9" customHeight="1" x14ac:dyDescent="0.25">
      <c r="B90" s="33"/>
      <c r="C90" s="61" t="s">
        <v>151</v>
      </c>
      <c r="J90" s="114">
        <f>BK90</f>
        <v>0</v>
      </c>
      <c r="L90" s="33"/>
      <c r="M90" s="59"/>
      <c r="N90" s="51"/>
      <c r="O90" s="51"/>
      <c r="P90" s="115">
        <f>P91+P104+P109+P122+P137</f>
        <v>0</v>
      </c>
      <c r="Q90" s="51"/>
      <c r="R90" s="115">
        <f>R91+R104+R109+R122+R137</f>
        <v>0.42161999999999999</v>
      </c>
      <c r="S90" s="51"/>
      <c r="T90" s="115">
        <f>T91+T104+T109+T122+T137</f>
        <v>4.0600000000000002E-3</v>
      </c>
      <c r="U90" s="327">
        <f>SUM(V90:V667)</f>
        <v>0</v>
      </c>
      <c r="AT90" s="18" t="s">
        <v>74</v>
      </c>
      <c r="AU90" s="18" t="s">
        <v>117</v>
      </c>
      <c r="BK90" s="116">
        <f>BK91+BK104+BK109+BK122+BK137</f>
        <v>0</v>
      </c>
    </row>
    <row r="91" spans="2:65" s="11" customFormat="1" ht="25.9" customHeight="1" x14ac:dyDescent="0.2">
      <c r="B91" s="117"/>
      <c r="D91" s="118" t="s">
        <v>74</v>
      </c>
      <c r="E91" s="119" t="s">
        <v>1211</v>
      </c>
      <c r="F91" s="119" t="s">
        <v>1212</v>
      </c>
      <c r="I91" s="120"/>
      <c r="J91" s="121">
        <f>BK91</f>
        <v>0</v>
      </c>
      <c r="L91" s="117"/>
      <c r="M91" s="122"/>
      <c r="P91" s="123">
        <f>SUM(P92:P103)</f>
        <v>0</v>
      </c>
      <c r="R91" s="123">
        <f>SUM(R92:R103)</f>
        <v>6.5759999999999999E-2</v>
      </c>
      <c r="T91" s="123">
        <f>SUM(T92:T103)</f>
        <v>0</v>
      </c>
      <c r="U91" s="328"/>
      <c r="V91" s="1" t="str">
        <f t="shared" ref="V91:V147" si="0">IF(U91="investice",J91,"")</f>
        <v/>
      </c>
      <c r="AR91" s="118" t="s">
        <v>88</v>
      </c>
      <c r="AT91" s="125" t="s">
        <v>74</v>
      </c>
      <c r="AU91" s="125" t="s">
        <v>75</v>
      </c>
      <c r="AY91" s="118" t="s">
        <v>154</v>
      </c>
      <c r="BK91" s="126">
        <f>SUM(BK92:BK103)</f>
        <v>0</v>
      </c>
    </row>
    <row r="92" spans="2:65" s="1" customFormat="1" ht="16.5" customHeight="1" x14ac:dyDescent="0.2">
      <c r="B92" s="33"/>
      <c r="C92" s="129" t="s">
        <v>82</v>
      </c>
      <c r="D92" s="129" t="s">
        <v>157</v>
      </c>
      <c r="E92" s="130" t="s">
        <v>1213</v>
      </c>
      <c r="F92" s="131" t="s">
        <v>1214</v>
      </c>
      <c r="G92" s="132" t="s">
        <v>288</v>
      </c>
      <c r="H92" s="133">
        <v>1</v>
      </c>
      <c r="I92" s="134"/>
      <c r="J92" s="135">
        <f>ROUND(I92*H92,2)</f>
        <v>0</v>
      </c>
      <c r="K92" s="131" t="s">
        <v>161</v>
      </c>
      <c r="L92" s="33"/>
      <c r="M92" s="136" t="s">
        <v>19</v>
      </c>
      <c r="N92" s="137" t="s">
        <v>47</v>
      </c>
      <c r="P92" s="138">
        <f>O92*H92</f>
        <v>0</v>
      </c>
      <c r="Q92" s="138">
        <v>5.1119999999999999E-2</v>
      </c>
      <c r="R92" s="138">
        <f>Q92*H92</f>
        <v>5.1119999999999999E-2</v>
      </c>
      <c r="S92" s="138">
        <v>0</v>
      </c>
      <c r="T92" s="138">
        <f>S92*H92</f>
        <v>0</v>
      </c>
      <c r="U92" s="329" t="s">
        <v>177</v>
      </c>
      <c r="V92" s="1">
        <f t="shared" si="0"/>
        <v>0</v>
      </c>
      <c r="AR92" s="140" t="s">
        <v>285</v>
      </c>
      <c r="AT92" s="140" t="s">
        <v>157</v>
      </c>
      <c r="AU92" s="140" t="s">
        <v>82</v>
      </c>
      <c r="AY92" s="18" t="s">
        <v>154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285</v>
      </c>
      <c r="BM92" s="140" t="s">
        <v>88</v>
      </c>
    </row>
    <row r="93" spans="2:65" s="1" customFormat="1" ht="11.25" x14ac:dyDescent="0.2">
      <c r="B93" s="33"/>
      <c r="D93" s="142" t="s">
        <v>164</v>
      </c>
      <c r="F93" s="143" t="s">
        <v>1215</v>
      </c>
      <c r="I93" s="144"/>
      <c r="L93" s="33"/>
      <c r="M93" s="145"/>
      <c r="U93" s="330"/>
      <c r="V93" s="1" t="str">
        <f t="shared" si="0"/>
        <v/>
      </c>
      <c r="AT93" s="18" t="s">
        <v>164</v>
      </c>
      <c r="AU93" s="18" t="s">
        <v>82</v>
      </c>
    </row>
    <row r="94" spans="2:65" s="1" customFormat="1" ht="21.75" customHeight="1" x14ac:dyDescent="0.2">
      <c r="B94" s="33"/>
      <c r="C94" s="129" t="s">
        <v>88</v>
      </c>
      <c r="D94" s="129" t="s">
        <v>157</v>
      </c>
      <c r="E94" s="130" t="s">
        <v>1216</v>
      </c>
      <c r="F94" s="131" t="s">
        <v>1217</v>
      </c>
      <c r="G94" s="132" t="s">
        <v>288</v>
      </c>
      <c r="H94" s="133">
        <v>1</v>
      </c>
      <c r="I94" s="134"/>
      <c r="J94" s="135">
        <f>ROUND(I94*H94,2)</f>
        <v>0</v>
      </c>
      <c r="K94" s="131" t="s">
        <v>161</v>
      </c>
      <c r="L94" s="33"/>
      <c r="M94" s="136" t="s">
        <v>19</v>
      </c>
      <c r="N94" s="137" t="s">
        <v>47</v>
      </c>
      <c r="P94" s="138">
        <f>O94*H94</f>
        <v>0</v>
      </c>
      <c r="Q94" s="138">
        <v>1.17E-3</v>
      </c>
      <c r="R94" s="138">
        <f>Q94*H94</f>
        <v>1.17E-3</v>
      </c>
      <c r="S94" s="138">
        <v>0</v>
      </c>
      <c r="T94" s="138">
        <f>S94*H94</f>
        <v>0</v>
      </c>
      <c r="U94" s="329" t="s">
        <v>177</v>
      </c>
      <c r="V94" s="1">
        <f t="shared" si="0"/>
        <v>0</v>
      </c>
      <c r="AR94" s="140" t="s">
        <v>285</v>
      </c>
      <c r="AT94" s="140" t="s">
        <v>157</v>
      </c>
      <c r="AU94" s="140" t="s">
        <v>82</v>
      </c>
      <c r="AY94" s="18" t="s">
        <v>154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285</v>
      </c>
      <c r="BM94" s="140" t="s">
        <v>162</v>
      </c>
    </row>
    <row r="95" spans="2:65" s="1" customFormat="1" ht="11.25" x14ac:dyDescent="0.2">
      <c r="B95" s="33"/>
      <c r="D95" s="142" t="s">
        <v>164</v>
      </c>
      <c r="F95" s="143" t="s">
        <v>1218</v>
      </c>
      <c r="I95" s="144"/>
      <c r="L95" s="33"/>
      <c r="M95" s="145"/>
      <c r="U95" s="330"/>
      <c r="V95" s="1" t="str">
        <f t="shared" si="0"/>
        <v/>
      </c>
      <c r="AT95" s="18" t="s">
        <v>164</v>
      </c>
      <c r="AU95" s="18" t="s">
        <v>82</v>
      </c>
    </row>
    <row r="96" spans="2:65" s="1" customFormat="1" ht="21.75" customHeight="1" x14ac:dyDescent="0.2">
      <c r="B96" s="33"/>
      <c r="C96" s="129" t="s">
        <v>155</v>
      </c>
      <c r="D96" s="129" t="s">
        <v>157</v>
      </c>
      <c r="E96" s="130" t="s">
        <v>1219</v>
      </c>
      <c r="F96" s="131" t="s">
        <v>1220</v>
      </c>
      <c r="G96" s="132" t="s">
        <v>288</v>
      </c>
      <c r="H96" s="133">
        <v>1</v>
      </c>
      <c r="I96" s="134"/>
      <c r="J96" s="135">
        <f>ROUND(I96*H96,2)</f>
        <v>0</v>
      </c>
      <c r="K96" s="131" t="s">
        <v>161</v>
      </c>
      <c r="L96" s="33"/>
      <c r="M96" s="136" t="s">
        <v>19</v>
      </c>
      <c r="N96" s="137" t="s">
        <v>47</v>
      </c>
      <c r="P96" s="138">
        <f>O96*H96</f>
        <v>0</v>
      </c>
      <c r="Q96" s="138">
        <v>1.17E-3</v>
      </c>
      <c r="R96" s="138">
        <f>Q96*H96</f>
        <v>1.17E-3</v>
      </c>
      <c r="S96" s="138">
        <v>0</v>
      </c>
      <c r="T96" s="138">
        <f>S96*H96</f>
        <v>0</v>
      </c>
      <c r="U96" s="329" t="s">
        <v>177</v>
      </c>
      <c r="V96" s="1">
        <f t="shared" si="0"/>
        <v>0</v>
      </c>
      <c r="AR96" s="140" t="s">
        <v>285</v>
      </c>
      <c r="AT96" s="140" t="s">
        <v>157</v>
      </c>
      <c r="AU96" s="140" t="s">
        <v>82</v>
      </c>
      <c r="AY96" s="18" t="s">
        <v>154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285</v>
      </c>
      <c r="BM96" s="140" t="s">
        <v>192</v>
      </c>
    </row>
    <row r="97" spans="2:65" s="1" customFormat="1" ht="11.25" x14ac:dyDescent="0.2">
      <c r="B97" s="33"/>
      <c r="D97" s="142" t="s">
        <v>164</v>
      </c>
      <c r="F97" s="143" t="s">
        <v>1221</v>
      </c>
      <c r="I97" s="144"/>
      <c r="L97" s="33"/>
      <c r="M97" s="145"/>
      <c r="U97" s="330"/>
      <c r="V97" s="1" t="str">
        <f t="shared" si="0"/>
        <v/>
      </c>
      <c r="AT97" s="18" t="s">
        <v>164</v>
      </c>
      <c r="AU97" s="18" t="s">
        <v>82</v>
      </c>
    </row>
    <row r="98" spans="2:65" s="1" customFormat="1" ht="16.5" customHeight="1" x14ac:dyDescent="0.2">
      <c r="B98" s="33"/>
      <c r="C98" s="129" t="s">
        <v>162</v>
      </c>
      <c r="D98" s="129" t="s">
        <v>157</v>
      </c>
      <c r="E98" s="130" t="s">
        <v>1222</v>
      </c>
      <c r="F98" s="131" t="s">
        <v>1223</v>
      </c>
      <c r="G98" s="132" t="s">
        <v>188</v>
      </c>
      <c r="H98" s="133">
        <v>27</v>
      </c>
      <c r="I98" s="134"/>
      <c r="J98" s="135">
        <f>ROUND(I98*H98,2)</f>
        <v>0</v>
      </c>
      <c r="K98" s="131" t="s">
        <v>161</v>
      </c>
      <c r="L98" s="33"/>
      <c r="M98" s="136" t="s">
        <v>19</v>
      </c>
      <c r="N98" s="137" t="s">
        <v>47</v>
      </c>
      <c r="P98" s="138">
        <f>O98*H98</f>
        <v>0</v>
      </c>
      <c r="Q98" s="138">
        <v>4.4000000000000002E-4</v>
      </c>
      <c r="R98" s="138">
        <f>Q98*H98</f>
        <v>1.188E-2</v>
      </c>
      <c r="S98" s="138">
        <v>0</v>
      </c>
      <c r="T98" s="138">
        <f>S98*H98</f>
        <v>0</v>
      </c>
      <c r="U98" s="329" t="s">
        <v>177</v>
      </c>
      <c r="V98" s="1">
        <f t="shared" si="0"/>
        <v>0</v>
      </c>
      <c r="AR98" s="140" t="s">
        <v>285</v>
      </c>
      <c r="AT98" s="140" t="s">
        <v>157</v>
      </c>
      <c r="AU98" s="140" t="s">
        <v>82</v>
      </c>
      <c r="AY98" s="18" t="s">
        <v>154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285</v>
      </c>
      <c r="BM98" s="140" t="s">
        <v>206</v>
      </c>
    </row>
    <row r="99" spans="2:65" s="1" customFormat="1" ht="11.25" x14ac:dyDescent="0.2">
      <c r="B99" s="33"/>
      <c r="D99" s="142" t="s">
        <v>164</v>
      </c>
      <c r="F99" s="143" t="s">
        <v>1224</v>
      </c>
      <c r="I99" s="144"/>
      <c r="L99" s="33"/>
      <c r="M99" s="145"/>
      <c r="U99" s="330"/>
      <c r="V99" s="1" t="str">
        <f t="shared" si="0"/>
        <v/>
      </c>
      <c r="AT99" s="18" t="s">
        <v>164</v>
      </c>
      <c r="AU99" s="18" t="s">
        <v>82</v>
      </c>
    </row>
    <row r="100" spans="2:65" s="1" customFormat="1" ht="16.5" customHeight="1" x14ac:dyDescent="0.2">
      <c r="B100" s="33"/>
      <c r="C100" s="129" t="s">
        <v>185</v>
      </c>
      <c r="D100" s="129" t="s">
        <v>157</v>
      </c>
      <c r="E100" s="130" t="s">
        <v>1225</v>
      </c>
      <c r="F100" s="131" t="s">
        <v>1226</v>
      </c>
      <c r="G100" s="132" t="s">
        <v>310</v>
      </c>
      <c r="H100" s="133">
        <v>1</v>
      </c>
      <c r="I100" s="134"/>
      <c r="J100" s="135">
        <f>ROUND(I100*H100,2)</f>
        <v>0</v>
      </c>
      <c r="K100" s="131" t="s">
        <v>161</v>
      </c>
      <c r="L100" s="33"/>
      <c r="M100" s="136" t="s">
        <v>19</v>
      </c>
      <c r="N100" s="137" t="s">
        <v>47</v>
      </c>
      <c r="P100" s="138">
        <f>O100*H100</f>
        <v>0</v>
      </c>
      <c r="Q100" s="138">
        <v>4.2000000000000002E-4</v>
      </c>
      <c r="R100" s="138">
        <f>Q100*H100</f>
        <v>4.2000000000000002E-4</v>
      </c>
      <c r="S100" s="138">
        <v>0</v>
      </c>
      <c r="T100" s="138">
        <f>S100*H100</f>
        <v>0</v>
      </c>
      <c r="U100" s="329" t="s">
        <v>177</v>
      </c>
      <c r="V100" s="1">
        <f t="shared" si="0"/>
        <v>0</v>
      </c>
      <c r="AR100" s="140" t="s">
        <v>285</v>
      </c>
      <c r="AT100" s="140" t="s">
        <v>157</v>
      </c>
      <c r="AU100" s="140" t="s">
        <v>82</v>
      </c>
      <c r="AY100" s="18" t="s">
        <v>154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88</v>
      </c>
      <c r="BK100" s="141">
        <f>ROUND(I100*H100,2)</f>
        <v>0</v>
      </c>
      <c r="BL100" s="18" t="s">
        <v>285</v>
      </c>
      <c r="BM100" s="140" t="s">
        <v>235</v>
      </c>
    </row>
    <row r="101" spans="2:65" s="1" customFormat="1" ht="11.25" x14ac:dyDescent="0.2">
      <c r="B101" s="33"/>
      <c r="D101" s="142" t="s">
        <v>164</v>
      </c>
      <c r="F101" s="143" t="s">
        <v>1227</v>
      </c>
      <c r="I101" s="144"/>
      <c r="L101" s="33"/>
      <c r="M101" s="145"/>
      <c r="U101" s="330"/>
      <c r="V101" s="1" t="str">
        <f t="shared" si="0"/>
        <v/>
      </c>
      <c r="AT101" s="18" t="s">
        <v>164</v>
      </c>
      <c r="AU101" s="18" t="s">
        <v>82</v>
      </c>
    </row>
    <row r="102" spans="2:65" s="1" customFormat="1" ht="16.5" customHeight="1" x14ac:dyDescent="0.2">
      <c r="B102" s="33"/>
      <c r="C102" s="129" t="s">
        <v>192</v>
      </c>
      <c r="D102" s="129" t="s">
        <v>157</v>
      </c>
      <c r="E102" s="130" t="s">
        <v>1228</v>
      </c>
      <c r="F102" s="131" t="s">
        <v>1229</v>
      </c>
      <c r="G102" s="132" t="s">
        <v>467</v>
      </c>
      <c r="H102" s="133">
        <v>6.6000000000000003E-2</v>
      </c>
      <c r="I102" s="134"/>
      <c r="J102" s="135">
        <f>ROUND(I102*H102,2)</f>
        <v>0</v>
      </c>
      <c r="K102" s="131" t="s">
        <v>161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8">
        <f>S102*H102</f>
        <v>0</v>
      </c>
      <c r="U102" s="329" t="s">
        <v>177</v>
      </c>
      <c r="V102" s="1">
        <f t="shared" si="0"/>
        <v>0</v>
      </c>
      <c r="AR102" s="140" t="s">
        <v>285</v>
      </c>
      <c r="AT102" s="140" t="s">
        <v>157</v>
      </c>
      <c r="AU102" s="140" t="s">
        <v>82</v>
      </c>
      <c r="AY102" s="18" t="s">
        <v>154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285</v>
      </c>
      <c r="BM102" s="140" t="s">
        <v>8</v>
      </c>
    </row>
    <row r="103" spans="2:65" s="1" customFormat="1" ht="11.25" x14ac:dyDescent="0.2">
      <c r="B103" s="33"/>
      <c r="D103" s="142" t="s">
        <v>164</v>
      </c>
      <c r="F103" s="143" t="s">
        <v>1230</v>
      </c>
      <c r="I103" s="144"/>
      <c r="L103" s="33"/>
      <c r="M103" s="145"/>
      <c r="U103" s="330"/>
      <c r="V103" s="1" t="str">
        <f t="shared" si="0"/>
        <v/>
      </c>
      <c r="AT103" s="18" t="s">
        <v>164</v>
      </c>
      <c r="AU103" s="18" t="s">
        <v>82</v>
      </c>
    </row>
    <row r="104" spans="2:65" s="11" customFormat="1" ht="25.9" customHeight="1" x14ac:dyDescent="0.2">
      <c r="B104" s="117"/>
      <c r="D104" s="118" t="s">
        <v>74</v>
      </c>
      <c r="E104" s="119" t="s">
        <v>1231</v>
      </c>
      <c r="F104" s="119" t="s">
        <v>1232</v>
      </c>
      <c r="I104" s="120"/>
      <c r="J104" s="121">
        <f>BK104</f>
        <v>0</v>
      </c>
      <c r="L104" s="117"/>
      <c r="M104" s="122"/>
      <c r="P104" s="123">
        <f>SUM(P105:P108)</f>
        <v>0</v>
      </c>
      <c r="R104" s="123">
        <f>SUM(R105:R108)</f>
        <v>8.0000000000000007E-5</v>
      </c>
      <c r="T104" s="123">
        <f>SUM(T105:T108)</f>
        <v>4.0600000000000002E-3</v>
      </c>
      <c r="U104" s="328"/>
      <c r="V104" s="1" t="str">
        <f t="shared" si="0"/>
        <v/>
      </c>
      <c r="AR104" s="118" t="s">
        <v>88</v>
      </c>
      <c r="AT104" s="125" t="s">
        <v>74</v>
      </c>
      <c r="AU104" s="125" t="s">
        <v>75</v>
      </c>
      <c r="AY104" s="118" t="s">
        <v>154</v>
      </c>
      <c r="BK104" s="126">
        <f>SUM(BK105:BK108)</f>
        <v>0</v>
      </c>
    </row>
    <row r="105" spans="2:65" s="1" customFormat="1" ht="16.5" customHeight="1" x14ac:dyDescent="0.2">
      <c r="B105" s="33"/>
      <c r="C105" s="129" t="s">
        <v>198</v>
      </c>
      <c r="D105" s="129" t="s">
        <v>157</v>
      </c>
      <c r="E105" s="130" t="s">
        <v>1233</v>
      </c>
      <c r="F105" s="131" t="s">
        <v>1234</v>
      </c>
      <c r="G105" s="132" t="s">
        <v>310</v>
      </c>
      <c r="H105" s="133">
        <v>2</v>
      </c>
      <c r="I105" s="134"/>
      <c r="J105" s="135">
        <f>ROUND(I105*H105,2)</f>
        <v>0</v>
      </c>
      <c r="K105" s="131" t="s">
        <v>161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4.0000000000000003E-5</v>
      </c>
      <c r="R105" s="138">
        <f>Q105*H105</f>
        <v>8.0000000000000007E-5</v>
      </c>
      <c r="S105" s="138">
        <v>2.0300000000000001E-3</v>
      </c>
      <c r="T105" s="138">
        <f>S105*H105</f>
        <v>4.0600000000000002E-3</v>
      </c>
      <c r="U105" s="329" t="s">
        <v>177</v>
      </c>
      <c r="V105" s="1">
        <f t="shared" si="0"/>
        <v>0</v>
      </c>
      <c r="AR105" s="140" t="s">
        <v>285</v>
      </c>
      <c r="AT105" s="140" t="s">
        <v>157</v>
      </c>
      <c r="AU105" s="140" t="s">
        <v>82</v>
      </c>
      <c r="AY105" s="18" t="s">
        <v>154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285</v>
      </c>
      <c r="BM105" s="140" t="s">
        <v>262</v>
      </c>
    </row>
    <row r="106" spans="2:65" s="1" customFormat="1" ht="11.25" x14ac:dyDescent="0.2">
      <c r="B106" s="33"/>
      <c r="D106" s="142" t="s">
        <v>164</v>
      </c>
      <c r="F106" s="143" t="s">
        <v>1235</v>
      </c>
      <c r="I106" s="144"/>
      <c r="L106" s="33"/>
      <c r="M106" s="145"/>
      <c r="U106" s="330"/>
      <c r="V106" s="1" t="str">
        <f t="shared" si="0"/>
        <v/>
      </c>
      <c r="AT106" s="18" t="s">
        <v>164</v>
      </c>
      <c r="AU106" s="18" t="s">
        <v>82</v>
      </c>
    </row>
    <row r="107" spans="2:65" s="1" customFormat="1" ht="16.5" customHeight="1" x14ac:dyDescent="0.2">
      <c r="B107" s="33"/>
      <c r="C107" s="129" t="s">
        <v>206</v>
      </c>
      <c r="D107" s="129" t="s">
        <v>157</v>
      </c>
      <c r="E107" s="130" t="s">
        <v>1236</v>
      </c>
      <c r="F107" s="131" t="s">
        <v>1237</v>
      </c>
      <c r="G107" s="132" t="s">
        <v>467</v>
      </c>
      <c r="H107" s="133">
        <v>0.1</v>
      </c>
      <c r="I107" s="134"/>
      <c r="J107" s="135">
        <f>ROUND(I107*H107,2)</f>
        <v>0</v>
      </c>
      <c r="K107" s="131" t="s">
        <v>161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29" t="s">
        <v>177</v>
      </c>
      <c r="V107" s="1">
        <f t="shared" si="0"/>
        <v>0</v>
      </c>
      <c r="AR107" s="140" t="s">
        <v>285</v>
      </c>
      <c r="AT107" s="140" t="s">
        <v>157</v>
      </c>
      <c r="AU107" s="140" t="s">
        <v>82</v>
      </c>
      <c r="AY107" s="18" t="s">
        <v>154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285</v>
      </c>
      <c r="BM107" s="140" t="s">
        <v>285</v>
      </c>
    </row>
    <row r="108" spans="2:65" s="1" customFormat="1" ht="11.25" x14ac:dyDescent="0.2">
      <c r="B108" s="33"/>
      <c r="D108" s="142" t="s">
        <v>164</v>
      </c>
      <c r="F108" s="143" t="s">
        <v>1238</v>
      </c>
      <c r="I108" s="144"/>
      <c r="L108" s="33"/>
      <c r="M108" s="145"/>
      <c r="U108" s="330"/>
      <c r="V108" s="1" t="str">
        <f t="shared" si="0"/>
        <v/>
      </c>
      <c r="AT108" s="18" t="s">
        <v>164</v>
      </c>
      <c r="AU108" s="18" t="s">
        <v>82</v>
      </c>
    </row>
    <row r="109" spans="2:65" s="11" customFormat="1" ht="25.9" customHeight="1" x14ac:dyDescent="0.2">
      <c r="B109" s="117"/>
      <c r="D109" s="118" t="s">
        <v>74</v>
      </c>
      <c r="E109" s="119" t="s">
        <v>1239</v>
      </c>
      <c r="F109" s="119" t="s">
        <v>1240</v>
      </c>
      <c r="I109" s="120"/>
      <c r="J109" s="121">
        <f>BK109</f>
        <v>0</v>
      </c>
      <c r="L109" s="117"/>
      <c r="M109" s="122"/>
      <c r="P109" s="123">
        <f>SUM(P110:P121)</f>
        <v>0</v>
      </c>
      <c r="R109" s="123">
        <f>SUM(R110:R121)</f>
        <v>5.8430000000000003E-2</v>
      </c>
      <c r="T109" s="123">
        <f>SUM(T110:T121)</f>
        <v>0</v>
      </c>
      <c r="U109" s="328"/>
      <c r="V109" s="1" t="str">
        <f t="shared" si="0"/>
        <v/>
      </c>
      <c r="AR109" s="118" t="s">
        <v>88</v>
      </c>
      <c r="AT109" s="125" t="s">
        <v>74</v>
      </c>
      <c r="AU109" s="125" t="s">
        <v>75</v>
      </c>
      <c r="AY109" s="118" t="s">
        <v>154</v>
      </c>
      <c r="BK109" s="126">
        <f>SUM(BK110:BK121)</f>
        <v>0</v>
      </c>
    </row>
    <row r="110" spans="2:65" s="1" customFormat="1" ht="16.5" customHeight="1" x14ac:dyDescent="0.2">
      <c r="B110" s="33"/>
      <c r="C110" s="129" t="s">
        <v>229</v>
      </c>
      <c r="D110" s="129" t="s">
        <v>157</v>
      </c>
      <c r="E110" s="130" t="s">
        <v>1241</v>
      </c>
      <c r="F110" s="131" t="s">
        <v>1242</v>
      </c>
      <c r="G110" s="132" t="s">
        <v>188</v>
      </c>
      <c r="H110" s="133">
        <v>36</v>
      </c>
      <c r="I110" s="134"/>
      <c r="J110" s="135">
        <f>ROUND(I110*H110,2)</f>
        <v>0</v>
      </c>
      <c r="K110" s="131" t="s">
        <v>161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4.6000000000000001E-4</v>
      </c>
      <c r="R110" s="138">
        <f>Q110*H110</f>
        <v>1.6560000000000002E-2</v>
      </c>
      <c r="S110" s="138">
        <v>0</v>
      </c>
      <c r="T110" s="138">
        <f>S110*H110</f>
        <v>0</v>
      </c>
      <c r="U110" s="329" t="s">
        <v>177</v>
      </c>
      <c r="V110" s="1">
        <f t="shared" si="0"/>
        <v>0</v>
      </c>
      <c r="AR110" s="140" t="s">
        <v>285</v>
      </c>
      <c r="AT110" s="140" t="s">
        <v>157</v>
      </c>
      <c r="AU110" s="140" t="s">
        <v>82</v>
      </c>
      <c r="AY110" s="18" t="s">
        <v>154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285</v>
      </c>
      <c r="BM110" s="140" t="s">
        <v>294</v>
      </c>
    </row>
    <row r="111" spans="2:65" s="1" customFormat="1" ht="11.25" x14ac:dyDescent="0.2">
      <c r="B111" s="33"/>
      <c r="D111" s="142" t="s">
        <v>164</v>
      </c>
      <c r="F111" s="143" t="s">
        <v>1243</v>
      </c>
      <c r="I111" s="144"/>
      <c r="L111" s="33"/>
      <c r="M111" s="145"/>
      <c r="U111" s="330"/>
      <c r="V111" s="1" t="str">
        <f t="shared" si="0"/>
        <v/>
      </c>
      <c r="AT111" s="18" t="s">
        <v>164</v>
      </c>
      <c r="AU111" s="18" t="s">
        <v>82</v>
      </c>
    </row>
    <row r="112" spans="2:65" s="1" customFormat="1" ht="16.5" customHeight="1" x14ac:dyDescent="0.2">
      <c r="B112" s="33"/>
      <c r="C112" s="129" t="s">
        <v>235</v>
      </c>
      <c r="D112" s="129" t="s">
        <v>157</v>
      </c>
      <c r="E112" s="130" t="s">
        <v>1244</v>
      </c>
      <c r="F112" s="131" t="s">
        <v>1245</v>
      </c>
      <c r="G112" s="132" t="s">
        <v>188</v>
      </c>
      <c r="H112" s="133">
        <v>35</v>
      </c>
      <c r="I112" s="134"/>
      <c r="J112" s="135">
        <f>ROUND(I112*H112,2)</f>
        <v>0</v>
      </c>
      <c r="K112" s="131" t="s">
        <v>161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5.6999999999999998E-4</v>
      </c>
      <c r="R112" s="138">
        <f>Q112*H112</f>
        <v>1.9949999999999999E-2</v>
      </c>
      <c r="S112" s="138">
        <v>0</v>
      </c>
      <c r="T112" s="138">
        <f>S112*H112</f>
        <v>0</v>
      </c>
      <c r="U112" s="329" t="s">
        <v>177</v>
      </c>
      <c r="V112" s="1">
        <f t="shared" si="0"/>
        <v>0</v>
      </c>
      <c r="AR112" s="140" t="s">
        <v>285</v>
      </c>
      <c r="AT112" s="140" t="s">
        <v>157</v>
      </c>
      <c r="AU112" s="140" t="s">
        <v>82</v>
      </c>
      <c r="AY112" s="18" t="s">
        <v>154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285</v>
      </c>
      <c r="BM112" s="140" t="s">
        <v>307</v>
      </c>
    </row>
    <row r="113" spans="2:65" s="1" customFormat="1" ht="11.25" x14ac:dyDescent="0.2">
      <c r="B113" s="33"/>
      <c r="D113" s="142" t="s">
        <v>164</v>
      </c>
      <c r="F113" s="143" t="s">
        <v>1246</v>
      </c>
      <c r="I113" s="144"/>
      <c r="L113" s="33"/>
      <c r="M113" s="145"/>
      <c r="U113" s="330"/>
      <c r="V113" s="1" t="str">
        <f t="shared" si="0"/>
        <v/>
      </c>
      <c r="AT113" s="18" t="s">
        <v>164</v>
      </c>
      <c r="AU113" s="18" t="s">
        <v>82</v>
      </c>
    </row>
    <row r="114" spans="2:65" s="1" customFormat="1" ht="16.5" customHeight="1" x14ac:dyDescent="0.2">
      <c r="B114" s="33"/>
      <c r="C114" s="129" t="s">
        <v>243</v>
      </c>
      <c r="D114" s="129" t="s">
        <v>157</v>
      </c>
      <c r="E114" s="130" t="s">
        <v>1247</v>
      </c>
      <c r="F114" s="131" t="s">
        <v>1248</v>
      </c>
      <c r="G114" s="132" t="s">
        <v>188</v>
      </c>
      <c r="H114" s="133">
        <v>4</v>
      </c>
      <c r="I114" s="134"/>
      <c r="J114" s="135">
        <f>ROUND(I114*H114,2)</f>
        <v>0</v>
      </c>
      <c r="K114" s="131" t="s">
        <v>161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7.2000000000000005E-4</v>
      </c>
      <c r="R114" s="138">
        <f>Q114*H114</f>
        <v>2.8800000000000002E-3</v>
      </c>
      <c r="S114" s="138">
        <v>0</v>
      </c>
      <c r="T114" s="138">
        <f>S114*H114</f>
        <v>0</v>
      </c>
      <c r="U114" s="329" t="s">
        <v>177</v>
      </c>
      <c r="V114" s="1">
        <f t="shared" si="0"/>
        <v>0</v>
      </c>
      <c r="AR114" s="140" t="s">
        <v>285</v>
      </c>
      <c r="AT114" s="140" t="s">
        <v>157</v>
      </c>
      <c r="AU114" s="140" t="s">
        <v>82</v>
      </c>
      <c r="AY114" s="18" t="s">
        <v>154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285</v>
      </c>
      <c r="BM114" s="140" t="s">
        <v>316</v>
      </c>
    </row>
    <row r="115" spans="2:65" s="1" customFormat="1" ht="11.25" x14ac:dyDescent="0.2">
      <c r="B115" s="33"/>
      <c r="D115" s="142" t="s">
        <v>164</v>
      </c>
      <c r="F115" s="143" t="s">
        <v>1249</v>
      </c>
      <c r="I115" s="144"/>
      <c r="L115" s="33"/>
      <c r="M115" s="145"/>
      <c r="U115" s="330"/>
      <c r="V115" s="1" t="str">
        <f t="shared" si="0"/>
        <v/>
      </c>
      <c r="AT115" s="18" t="s">
        <v>164</v>
      </c>
      <c r="AU115" s="18" t="s">
        <v>82</v>
      </c>
    </row>
    <row r="116" spans="2:65" s="1" customFormat="1" ht="16.5" customHeight="1" x14ac:dyDescent="0.2">
      <c r="B116" s="33"/>
      <c r="C116" s="129" t="s">
        <v>8</v>
      </c>
      <c r="D116" s="129" t="s">
        <v>157</v>
      </c>
      <c r="E116" s="130" t="s">
        <v>1250</v>
      </c>
      <c r="F116" s="131" t="s">
        <v>1251</v>
      </c>
      <c r="G116" s="132" t="s">
        <v>188</v>
      </c>
      <c r="H116" s="133">
        <v>75</v>
      </c>
      <c r="I116" s="134"/>
      <c r="J116" s="135">
        <f>ROUND(I116*H116,2)</f>
        <v>0</v>
      </c>
      <c r="K116" s="131" t="s">
        <v>161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8">
        <f>S116*H116</f>
        <v>0</v>
      </c>
      <c r="U116" s="329" t="s">
        <v>177</v>
      </c>
      <c r="V116" s="1">
        <f t="shared" si="0"/>
        <v>0</v>
      </c>
      <c r="AR116" s="140" t="s">
        <v>285</v>
      </c>
      <c r="AT116" s="140" t="s">
        <v>157</v>
      </c>
      <c r="AU116" s="140" t="s">
        <v>82</v>
      </c>
      <c r="AY116" s="18" t="s">
        <v>154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285</v>
      </c>
      <c r="BM116" s="140" t="s">
        <v>328</v>
      </c>
    </row>
    <row r="117" spans="2:65" s="1" customFormat="1" ht="11.25" x14ac:dyDescent="0.2">
      <c r="B117" s="33"/>
      <c r="D117" s="142" t="s">
        <v>164</v>
      </c>
      <c r="F117" s="143" t="s">
        <v>1252</v>
      </c>
      <c r="I117" s="144"/>
      <c r="L117" s="33"/>
      <c r="M117" s="145"/>
      <c r="U117" s="330"/>
      <c r="V117" s="1" t="str">
        <f t="shared" si="0"/>
        <v/>
      </c>
      <c r="AT117" s="18" t="s">
        <v>164</v>
      </c>
      <c r="AU117" s="18" t="s">
        <v>82</v>
      </c>
    </row>
    <row r="118" spans="2:65" s="1" customFormat="1" ht="21.75" customHeight="1" x14ac:dyDescent="0.2">
      <c r="B118" s="33"/>
      <c r="C118" s="129" t="s">
        <v>257</v>
      </c>
      <c r="D118" s="129" t="s">
        <v>157</v>
      </c>
      <c r="E118" s="130" t="s">
        <v>1253</v>
      </c>
      <c r="F118" s="131" t="s">
        <v>1254</v>
      </c>
      <c r="G118" s="132" t="s">
        <v>188</v>
      </c>
      <c r="H118" s="133">
        <v>56</v>
      </c>
      <c r="I118" s="134"/>
      <c r="J118" s="135">
        <f>ROUND(I118*H118,2)</f>
        <v>0</v>
      </c>
      <c r="K118" s="131" t="s">
        <v>161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3.4000000000000002E-4</v>
      </c>
      <c r="R118" s="138">
        <f>Q118*H118</f>
        <v>1.9040000000000001E-2</v>
      </c>
      <c r="S118" s="138">
        <v>0</v>
      </c>
      <c r="T118" s="138">
        <f>S118*H118</f>
        <v>0</v>
      </c>
      <c r="U118" s="329" t="s">
        <v>177</v>
      </c>
      <c r="V118" s="1">
        <f t="shared" si="0"/>
        <v>0</v>
      </c>
      <c r="AR118" s="140" t="s">
        <v>285</v>
      </c>
      <c r="AT118" s="140" t="s">
        <v>157</v>
      </c>
      <c r="AU118" s="140" t="s">
        <v>82</v>
      </c>
      <c r="AY118" s="18" t="s">
        <v>154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285</v>
      </c>
      <c r="BM118" s="140" t="s">
        <v>340</v>
      </c>
    </row>
    <row r="119" spans="2:65" s="1" customFormat="1" ht="11.25" x14ac:dyDescent="0.2">
      <c r="B119" s="33"/>
      <c r="D119" s="142" t="s">
        <v>164</v>
      </c>
      <c r="F119" s="143" t="s">
        <v>1255</v>
      </c>
      <c r="I119" s="144"/>
      <c r="L119" s="33"/>
      <c r="M119" s="145"/>
      <c r="U119" s="330"/>
      <c r="V119" s="1" t="str">
        <f t="shared" si="0"/>
        <v/>
      </c>
      <c r="AT119" s="18" t="s">
        <v>164</v>
      </c>
      <c r="AU119" s="18" t="s">
        <v>82</v>
      </c>
    </row>
    <row r="120" spans="2:65" s="1" customFormat="1" ht="16.5" customHeight="1" x14ac:dyDescent="0.2">
      <c r="B120" s="33"/>
      <c r="C120" s="129" t="s">
        <v>262</v>
      </c>
      <c r="D120" s="129" t="s">
        <v>157</v>
      </c>
      <c r="E120" s="130" t="s">
        <v>1256</v>
      </c>
      <c r="F120" s="131" t="s">
        <v>1257</v>
      </c>
      <c r="G120" s="132" t="s">
        <v>467</v>
      </c>
      <c r="H120" s="133">
        <v>5.8000000000000003E-2</v>
      </c>
      <c r="I120" s="134"/>
      <c r="J120" s="135">
        <f>ROUND(I120*H120,2)</f>
        <v>0</v>
      </c>
      <c r="K120" s="131" t="s">
        <v>161</v>
      </c>
      <c r="L120" s="33"/>
      <c r="M120" s="136" t="s">
        <v>19</v>
      </c>
      <c r="N120" s="137" t="s">
        <v>47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8">
        <f>S120*H120</f>
        <v>0</v>
      </c>
      <c r="U120" s="329" t="s">
        <v>177</v>
      </c>
      <c r="V120" s="1">
        <f t="shared" si="0"/>
        <v>0</v>
      </c>
      <c r="AR120" s="140" t="s">
        <v>285</v>
      </c>
      <c r="AT120" s="140" t="s">
        <v>157</v>
      </c>
      <c r="AU120" s="140" t="s">
        <v>82</v>
      </c>
      <c r="AY120" s="18" t="s">
        <v>154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88</v>
      </c>
      <c r="BK120" s="141">
        <f>ROUND(I120*H120,2)</f>
        <v>0</v>
      </c>
      <c r="BL120" s="18" t="s">
        <v>285</v>
      </c>
      <c r="BM120" s="140" t="s">
        <v>352</v>
      </c>
    </row>
    <row r="121" spans="2:65" s="1" customFormat="1" ht="11.25" x14ac:dyDescent="0.2">
      <c r="B121" s="33"/>
      <c r="D121" s="142" t="s">
        <v>164</v>
      </c>
      <c r="F121" s="143" t="s">
        <v>1258</v>
      </c>
      <c r="I121" s="144"/>
      <c r="L121" s="33"/>
      <c r="M121" s="145"/>
      <c r="U121" s="330"/>
      <c r="V121" s="1" t="str">
        <f t="shared" si="0"/>
        <v/>
      </c>
      <c r="AT121" s="18" t="s">
        <v>164</v>
      </c>
      <c r="AU121" s="18" t="s">
        <v>82</v>
      </c>
    </row>
    <row r="122" spans="2:65" s="11" customFormat="1" ht="25.9" customHeight="1" x14ac:dyDescent="0.2">
      <c r="B122" s="117"/>
      <c r="D122" s="118" t="s">
        <v>74</v>
      </c>
      <c r="E122" s="119" t="s">
        <v>1259</v>
      </c>
      <c r="F122" s="119" t="s">
        <v>1260</v>
      </c>
      <c r="I122" s="120"/>
      <c r="J122" s="121">
        <f>BK122</f>
        <v>0</v>
      </c>
      <c r="L122" s="117"/>
      <c r="M122" s="122"/>
      <c r="P122" s="123">
        <f>SUM(P123:P136)</f>
        <v>0</v>
      </c>
      <c r="R122" s="123">
        <f>SUM(R123:R136)</f>
        <v>1.4669999999999999E-2</v>
      </c>
      <c r="T122" s="123">
        <f>SUM(T123:T136)</f>
        <v>0</v>
      </c>
      <c r="U122" s="328"/>
      <c r="V122" s="1" t="str">
        <f t="shared" si="0"/>
        <v/>
      </c>
      <c r="AR122" s="118" t="s">
        <v>88</v>
      </c>
      <c r="AT122" s="125" t="s">
        <v>74</v>
      </c>
      <c r="AU122" s="125" t="s">
        <v>75</v>
      </c>
      <c r="AY122" s="118" t="s">
        <v>154</v>
      </c>
      <c r="BK122" s="126">
        <f>SUM(BK123:BK136)</f>
        <v>0</v>
      </c>
    </row>
    <row r="123" spans="2:65" s="1" customFormat="1" ht="16.5" customHeight="1" x14ac:dyDescent="0.2">
      <c r="B123" s="33"/>
      <c r="C123" s="129" t="s">
        <v>273</v>
      </c>
      <c r="D123" s="129" t="s">
        <v>157</v>
      </c>
      <c r="E123" s="130" t="s">
        <v>1261</v>
      </c>
      <c r="F123" s="131" t="s">
        <v>1262</v>
      </c>
      <c r="G123" s="132" t="s">
        <v>288</v>
      </c>
      <c r="H123" s="133">
        <v>1</v>
      </c>
      <c r="I123" s="134"/>
      <c r="J123" s="135">
        <f>ROUND(I123*H123,2)</f>
        <v>0</v>
      </c>
      <c r="K123" s="131" t="s">
        <v>161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5.9699999999999996E-3</v>
      </c>
      <c r="R123" s="138">
        <f>Q123*H123</f>
        <v>5.9699999999999996E-3</v>
      </c>
      <c r="S123" s="138">
        <v>0</v>
      </c>
      <c r="T123" s="138">
        <f>S123*H123</f>
        <v>0</v>
      </c>
      <c r="U123" s="329" t="s">
        <v>177</v>
      </c>
      <c r="V123" s="1">
        <f t="shared" si="0"/>
        <v>0</v>
      </c>
      <c r="AR123" s="140" t="s">
        <v>285</v>
      </c>
      <c r="AT123" s="140" t="s">
        <v>157</v>
      </c>
      <c r="AU123" s="140" t="s">
        <v>82</v>
      </c>
      <c r="AY123" s="18" t="s">
        <v>154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285</v>
      </c>
      <c r="BM123" s="140" t="s">
        <v>366</v>
      </c>
    </row>
    <row r="124" spans="2:65" s="1" customFormat="1" ht="11.25" x14ac:dyDescent="0.2">
      <c r="B124" s="33"/>
      <c r="D124" s="142" t="s">
        <v>164</v>
      </c>
      <c r="F124" s="143" t="s">
        <v>1263</v>
      </c>
      <c r="I124" s="144"/>
      <c r="L124" s="33"/>
      <c r="M124" s="145"/>
      <c r="U124" s="330"/>
      <c r="V124" s="1" t="str">
        <f t="shared" si="0"/>
        <v/>
      </c>
      <c r="AT124" s="18" t="s">
        <v>164</v>
      </c>
      <c r="AU124" s="18" t="s">
        <v>82</v>
      </c>
    </row>
    <row r="125" spans="2:65" s="1" customFormat="1" ht="16.5" customHeight="1" x14ac:dyDescent="0.2">
      <c r="B125" s="33"/>
      <c r="C125" s="129" t="s">
        <v>285</v>
      </c>
      <c r="D125" s="129" t="s">
        <v>157</v>
      </c>
      <c r="E125" s="130" t="s">
        <v>1264</v>
      </c>
      <c r="F125" s="131" t="s">
        <v>1265</v>
      </c>
      <c r="G125" s="132" t="s">
        <v>310</v>
      </c>
      <c r="H125" s="133">
        <v>7</v>
      </c>
      <c r="I125" s="134"/>
      <c r="J125" s="135">
        <f>ROUND(I125*H125,2)</f>
        <v>0</v>
      </c>
      <c r="K125" s="131" t="s">
        <v>161</v>
      </c>
      <c r="L125" s="33"/>
      <c r="M125" s="136" t="s">
        <v>19</v>
      </c>
      <c r="N125" s="137" t="s">
        <v>47</v>
      </c>
      <c r="P125" s="138">
        <f>O125*H125</f>
        <v>0</v>
      </c>
      <c r="Q125" s="138">
        <v>1.3999999999999999E-4</v>
      </c>
      <c r="R125" s="138">
        <f>Q125*H125</f>
        <v>9.7999999999999997E-4</v>
      </c>
      <c r="S125" s="138">
        <v>0</v>
      </c>
      <c r="T125" s="138">
        <f>S125*H125</f>
        <v>0</v>
      </c>
      <c r="U125" s="329" t="s">
        <v>177</v>
      </c>
      <c r="V125" s="1">
        <f t="shared" si="0"/>
        <v>0</v>
      </c>
      <c r="AR125" s="140" t="s">
        <v>285</v>
      </c>
      <c r="AT125" s="140" t="s">
        <v>157</v>
      </c>
      <c r="AU125" s="140" t="s">
        <v>82</v>
      </c>
      <c r="AY125" s="18" t="s">
        <v>154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88</v>
      </c>
      <c r="BK125" s="141">
        <f>ROUND(I125*H125,2)</f>
        <v>0</v>
      </c>
      <c r="BL125" s="18" t="s">
        <v>285</v>
      </c>
      <c r="BM125" s="140" t="s">
        <v>413</v>
      </c>
    </row>
    <row r="126" spans="2:65" s="1" customFormat="1" ht="11.25" x14ac:dyDescent="0.2">
      <c r="B126" s="33"/>
      <c r="D126" s="142" t="s">
        <v>164</v>
      </c>
      <c r="F126" s="143" t="s">
        <v>1266</v>
      </c>
      <c r="I126" s="144"/>
      <c r="L126" s="33"/>
      <c r="M126" s="145"/>
      <c r="U126" s="330"/>
      <c r="V126" s="1" t="str">
        <f t="shared" si="0"/>
        <v/>
      </c>
      <c r="AT126" s="18" t="s">
        <v>164</v>
      </c>
      <c r="AU126" s="18" t="s">
        <v>82</v>
      </c>
    </row>
    <row r="127" spans="2:65" s="1" customFormat="1" ht="16.5" customHeight="1" x14ac:dyDescent="0.2">
      <c r="B127" s="33"/>
      <c r="C127" s="129" t="s">
        <v>290</v>
      </c>
      <c r="D127" s="129" t="s">
        <v>157</v>
      </c>
      <c r="E127" s="130" t="s">
        <v>1267</v>
      </c>
      <c r="F127" s="131" t="s">
        <v>1268</v>
      </c>
      <c r="G127" s="132" t="s">
        <v>310</v>
      </c>
      <c r="H127" s="133">
        <v>1</v>
      </c>
      <c r="I127" s="134"/>
      <c r="J127" s="135">
        <f>ROUND(I127*H127,2)</f>
        <v>0</v>
      </c>
      <c r="K127" s="131" t="s">
        <v>161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1.8000000000000001E-4</v>
      </c>
      <c r="R127" s="138">
        <f>Q127*H127</f>
        <v>1.8000000000000001E-4</v>
      </c>
      <c r="S127" s="138">
        <v>0</v>
      </c>
      <c r="T127" s="138">
        <f>S127*H127</f>
        <v>0</v>
      </c>
      <c r="U127" s="329" t="s">
        <v>177</v>
      </c>
      <c r="V127" s="1">
        <f t="shared" si="0"/>
        <v>0</v>
      </c>
      <c r="AR127" s="140" t="s">
        <v>285</v>
      </c>
      <c r="AT127" s="140" t="s">
        <v>157</v>
      </c>
      <c r="AU127" s="140" t="s">
        <v>82</v>
      </c>
      <c r="AY127" s="18" t="s">
        <v>154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285</v>
      </c>
      <c r="BM127" s="140" t="s">
        <v>428</v>
      </c>
    </row>
    <row r="128" spans="2:65" s="1" customFormat="1" ht="11.25" x14ac:dyDescent="0.2">
      <c r="B128" s="33"/>
      <c r="D128" s="142" t="s">
        <v>164</v>
      </c>
      <c r="F128" s="143" t="s">
        <v>1269</v>
      </c>
      <c r="I128" s="144"/>
      <c r="L128" s="33"/>
      <c r="M128" s="145"/>
      <c r="U128" s="330"/>
      <c r="V128" s="1" t="str">
        <f t="shared" si="0"/>
        <v/>
      </c>
      <c r="AT128" s="18" t="s">
        <v>164</v>
      </c>
      <c r="AU128" s="18" t="s">
        <v>82</v>
      </c>
    </row>
    <row r="129" spans="2:65" s="1" customFormat="1" ht="16.5" customHeight="1" x14ac:dyDescent="0.2">
      <c r="B129" s="33"/>
      <c r="C129" s="129" t="s">
        <v>294</v>
      </c>
      <c r="D129" s="129" t="s">
        <v>157</v>
      </c>
      <c r="E129" s="130" t="s">
        <v>1270</v>
      </c>
      <c r="F129" s="131" t="s">
        <v>1271</v>
      </c>
      <c r="G129" s="132" t="s">
        <v>310</v>
      </c>
      <c r="H129" s="133">
        <v>6</v>
      </c>
      <c r="I129" s="134"/>
      <c r="J129" s="135">
        <f>ROUND(I129*H129,2)</f>
        <v>0</v>
      </c>
      <c r="K129" s="131" t="s">
        <v>161</v>
      </c>
      <c r="L129" s="33"/>
      <c r="M129" s="136" t="s">
        <v>19</v>
      </c>
      <c r="N129" s="137" t="s">
        <v>47</v>
      </c>
      <c r="P129" s="138">
        <f>O129*H129</f>
        <v>0</v>
      </c>
      <c r="Q129" s="138">
        <v>3.6000000000000002E-4</v>
      </c>
      <c r="R129" s="138">
        <f>Q129*H129</f>
        <v>2.16E-3</v>
      </c>
      <c r="S129" s="138">
        <v>0</v>
      </c>
      <c r="T129" s="138">
        <f>S129*H129</f>
        <v>0</v>
      </c>
      <c r="U129" s="329" t="s">
        <v>177</v>
      </c>
      <c r="V129" s="1">
        <f t="shared" si="0"/>
        <v>0</v>
      </c>
      <c r="AR129" s="140" t="s">
        <v>285</v>
      </c>
      <c r="AT129" s="140" t="s">
        <v>157</v>
      </c>
      <c r="AU129" s="140" t="s">
        <v>82</v>
      </c>
      <c r="AY129" s="18" t="s">
        <v>154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88</v>
      </c>
      <c r="BK129" s="141">
        <f>ROUND(I129*H129,2)</f>
        <v>0</v>
      </c>
      <c r="BL129" s="18" t="s">
        <v>285</v>
      </c>
      <c r="BM129" s="140" t="s">
        <v>443</v>
      </c>
    </row>
    <row r="130" spans="2:65" s="1" customFormat="1" ht="11.25" x14ac:dyDescent="0.2">
      <c r="B130" s="33"/>
      <c r="D130" s="142" t="s">
        <v>164</v>
      </c>
      <c r="F130" s="143" t="s">
        <v>1272</v>
      </c>
      <c r="I130" s="144"/>
      <c r="L130" s="33"/>
      <c r="M130" s="145"/>
      <c r="U130" s="330"/>
      <c r="V130" s="1" t="str">
        <f t="shared" si="0"/>
        <v/>
      </c>
      <c r="AT130" s="18" t="s">
        <v>164</v>
      </c>
      <c r="AU130" s="18" t="s">
        <v>82</v>
      </c>
    </row>
    <row r="131" spans="2:65" s="1" customFormat="1" ht="16.5" customHeight="1" x14ac:dyDescent="0.2">
      <c r="B131" s="33"/>
      <c r="C131" s="129" t="s">
        <v>300</v>
      </c>
      <c r="D131" s="129" t="s">
        <v>157</v>
      </c>
      <c r="E131" s="130" t="s">
        <v>1273</v>
      </c>
      <c r="F131" s="131" t="s">
        <v>1274</v>
      </c>
      <c r="G131" s="132" t="s">
        <v>310</v>
      </c>
      <c r="H131" s="133">
        <v>7</v>
      </c>
      <c r="I131" s="134"/>
      <c r="J131" s="135">
        <f>ROUND(I131*H131,2)</f>
        <v>0</v>
      </c>
      <c r="K131" s="131" t="s">
        <v>161</v>
      </c>
      <c r="L131" s="33"/>
      <c r="M131" s="136" t="s">
        <v>19</v>
      </c>
      <c r="N131" s="137" t="s">
        <v>47</v>
      </c>
      <c r="P131" s="138">
        <f>O131*H131</f>
        <v>0</v>
      </c>
      <c r="Q131" s="138">
        <v>6.9999999999999999E-4</v>
      </c>
      <c r="R131" s="138">
        <f>Q131*H131</f>
        <v>4.8999999999999998E-3</v>
      </c>
      <c r="S131" s="138">
        <v>0</v>
      </c>
      <c r="T131" s="138">
        <f>S131*H131</f>
        <v>0</v>
      </c>
      <c r="U131" s="329" t="s">
        <v>177</v>
      </c>
      <c r="V131" s="1">
        <f t="shared" si="0"/>
        <v>0</v>
      </c>
      <c r="AR131" s="140" t="s">
        <v>285</v>
      </c>
      <c r="AT131" s="140" t="s">
        <v>157</v>
      </c>
      <c r="AU131" s="140" t="s">
        <v>82</v>
      </c>
      <c r="AY131" s="18" t="s">
        <v>154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88</v>
      </c>
      <c r="BK131" s="141">
        <f>ROUND(I131*H131,2)</f>
        <v>0</v>
      </c>
      <c r="BL131" s="18" t="s">
        <v>285</v>
      </c>
      <c r="BM131" s="140" t="s">
        <v>458</v>
      </c>
    </row>
    <row r="132" spans="2:65" s="1" customFormat="1" ht="11.25" x14ac:dyDescent="0.2">
      <c r="B132" s="33"/>
      <c r="D132" s="142" t="s">
        <v>164</v>
      </c>
      <c r="F132" s="143" t="s">
        <v>1275</v>
      </c>
      <c r="I132" s="144"/>
      <c r="L132" s="33"/>
      <c r="M132" s="145"/>
      <c r="U132" s="330"/>
      <c r="V132" s="1" t="str">
        <f t="shared" si="0"/>
        <v/>
      </c>
      <c r="AT132" s="18" t="s">
        <v>164</v>
      </c>
      <c r="AU132" s="18" t="s">
        <v>82</v>
      </c>
    </row>
    <row r="133" spans="2:65" s="1" customFormat="1" ht="16.5" customHeight="1" x14ac:dyDescent="0.2">
      <c r="B133" s="33"/>
      <c r="C133" s="129" t="s">
        <v>307</v>
      </c>
      <c r="D133" s="129" t="s">
        <v>157</v>
      </c>
      <c r="E133" s="130" t="s">
        <v>1276</v>
      </c>
      <c r="F133" s="131" t="s">
        <v>1277</v>
      </c>
      <c r="G133" s="132" t="s">
        <v>310</v>
      </c>
      <c r="H133" s="133">
        <v>2</v>
      </c>
      <c r="I133" s="134"/>
      <c r="J133" s="135">
        <f>ROUND(I133*H133,2)</f>
        <v>0</v>
      </c>
      <c r="K133" s="131" t="s">
        <v>161</v>
      </c>
      <c r="L133" s="33"/>
      <c r="M133" s="136" t="s">
        <v>19</v>
      </c>
      <c r="N133" s="137" t="s">
        <v>47</v>
      </c>
      <c r="P133" s="138">
        <f>O133*H133</f>
        <v>0</v>
      </c>
      <c r="Q133" s="138">
        <v>2.4000000000000001E-4</v>
      </c>
      <c r="R133" s="138">
        <f>Q133*H133</f>
        <v>4.8000000000000001E-4</v>
      </c>
      <c r="S133" s="138">
        <v>0</v>
      </c>
      <c r="T133" s="138">
        <f>S133*H133</f>
        <v>0</v>
      </c>
      <c r="U133" s="329" t="s">
        <v>177</v>
      </c>
      <c r="V133" s="1">
        <f t="shared" si="0"/>
        <v>0</v>
      </c>
      <c r="AR133" s="140" t="s">
        <v>285</v>
      </c>
      <c r="AT133" s="140" t="s">
        <v>157</v>
      </c>
      <c r="AU133" s="140" t="s">
        <v>82</v>
      </c>
      <c r="AY133" s="18" t="s">
        <v>154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88</v>
      </c>
      <c r="BK133" s="141">
        <f>ROUND(I133*H133,2)</f>
        <v>0</v>
      </c>
      <c r="BL133" s="18" t="s">
        <v>285</v>
      </c>
      <c r="BM133" s="140" t="s">
        <v>470</v>
      </c>
    </row>
    <row r="134" spans="2:65" s="1" customFormat="1" ht="11.25" x14ac:dyDescent="0.2">
      <c r="B134" s="33"/>
      <c r="D134" s="142" t="s">
        <v>164</v>
      </c>
      <c r="F134" s="143" t="s">
        <v>1278</v>
      </c>
      <c r="I134" s="144"/>
      <c r="L134" s="33"/>
      <c r="M134" s="145"/>
      <c r="U134" s="330"/>
      <c r="V134" s="1" t="str">
        <f t="shared" si="0"/>
        <v/>
      </c>
      <c r="AT134" s="18" t="s">
        <v>164</v>
      </c>
      <c r="AU134" s="18" t="s">
        <v>82</v>
      </c>
    </row>
    <row r="135" spans="2:65" s="1" customFormat="1" ht="16.5" customHeight="1" x14ac:dyDescent="0.2">
      <c r="B135" s="33"/>
      <c r="C135" s="129" t="s">
        <v>7</v>
      </c>
      <c r="D135" s="129" t="s">
        <v>157</v>
      </c>
      <c r="E135" s="130" t="s">
        <v>1279</v>
      </c>
      <c r="F135" s="131" t="s">
        <v>1280</v>
      </c>
      <c r="G135" s="132" t="s">
        <v>467</v>
      </c>
      <c r="H135" s="133">
        <v>1.4999999999999999E-2</v>
      </c>
      <c r="I135" s="134"/>
      <c r="J135" s="135">
        <f>ROUND(I135*H135,2)</f>
        <v>0</v>
      </c>
      <c r="K135" s="131" t="s">
        <v>161</v>
      </c>
      <c r="L135" s="33"/>
      <c r="M135" s="136" t="s">
        <v>19</v>
      </c>
      <c r="N135" s="137" t="s">
        <v>47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8">
        <f>S135*H135</f>
        <v>0</v>
      </c>
      <c r="U135" s="329" t="s">
        <v>177</v>
      </c>
      <c r="V135" s="1">
        <f t="shared" si="0"/>
        <v>0</v>
      </c>
      <c r="AR135" s="140" t="s">
        <v>285</v>
      </c>
      <c r="AT135" s="140" t="s">
        <v>157</v>
      </c>
      <c r="AU135" s="140" t="s">
        <v>82</v>
      </c>
      <c r="AY135" s="18" t="s">
        <v>154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88</v>
      </c>
      <c r="BK135" s="141">
        <f>ROUND(I135*H135,2)</f>
        <v>0</v>
      </c>
      <c r="BL135" s="18" t="s">
        <v>285</v>
      </c>
      <c r="BM135" s="140" t="s">
        <v>482</v>
      </c>
    </row>
    <row r="136" spans="2:65" s="1" customFormat="1" ht="11.25" x14ac:dyDescent="0.2">
      <c r="B136" s="33"/>
      <c r="D136" s="142" t="s">
        <v>164</v>
      </c>
      <c r="F136" s="143" t="s">
        <v>1281</v>
      </c>
      <c r="I136" s="144"/>
      <c r="L136" s="33"/>
      <c r="M136" s="145"/>
      <c r="U136" s="330"/>
      <c r="V136" s="1" t="str">
        <f t="shared" si="0"/>
        <v/>
      </c>
      <c r="AT136" s="18" t="s">
        <v>164</v>
      </c>
      <c r="AU136" s="18" t="s">
        <v>82</v>
      </c>
    </row>
    <row r="137" spans="2:65" s="11" customFormat="1" ht="25.9" customHeight="1" x14ac:dyDescent="0.2">
      <c r="B137" s="117"/>
      <c r="D137" s="118" t="s">
        <v>74</v>
      </c>
      <c r="E137" s="119" t="s">
        <v>1282</v>
      </c>
      <c r="F137" s="119" t="s">
        <v>1283</v>
      </c>
      <c r="I137" s="120"/>
      <c r="J137" s="121">
        <f>BK137</f>
        <v>0</v>
      </c>
      <c r="L137" s="117"/>
      <c r="M137" s="122"/>
      <c r="P137" s="123">
        <f>SUM(P138:P147)</f>
        <v>0</v>
      </c>
      <c r="R137" s="123">
        <f>SUM(R138:R147)</f>
        <v>0.28267999999999999</v>
      </c>
      <c r="T137" s="123">
        <f>SUM(T138:T147)</f>
        <v>0</v>
      </c>
      <c r="U137" s="328"/>
      <c r="V137" s="1" t="str">
        <f t="shared" si="0"/>
        <v/>
      </c>
      <c r="AR137" s="118" t="s">
        <v>88</v>
      </c>
      <c r="AT137" s="125" t="s">
        <v>74</v>
      </c>
      <c r="AU137" s="125" t="s">
        <v>75</v>
      </c>
      <c r="AY137" s="118" t="s">
        <v>154</v>
      </c>
      <c r="BK137" s="126">
        <f>SUM(BK138:BK147)</f>
        <v>0</v>
      </c>
    </row>
    <row r="138" spans="2:65" s="1" customFormat="1" ht="21.75" customHeight="1" x14ac:dyDescent="0.2">
      <c r="B138" s="33"/>
      <c r="C138" s="129" t="s">
        <v>316</v>
      </c>
      <c r="D138" s="129" t="s">
        <v>157</v>
      </c>
      <c r="E138" s="130" t="s">
        <v>1284</v>
      </c>
      <c r="F138" s="131" t="s">
        <v>1285</v>
      </c>
      <c r="G138" s="132" t="s">
        <v>310</v>
      </c>
      <c r="H138" s="133">
        <v>1</v>
      </c>
      <c r="I138" s="134"/>
      <c r="J138" s="135">
        <f>ROUND(I138*H138,2)</f>
        <v>0</v>
      </c>
      <c r="K138" s="131" t="s">
        <v>161</v>
      </c>
      <c r="L138" s="33"/>
      <c r="M138" s="136" t="s">
        <v>19</v>
      </c>
      <c r="N138" s="137" t="s">
        <v>47</v>
      </c>
      <c r="P138" s="138">
        <f>O138*H138</f>
        <v>0</v>
      </c>
      <c r="Q138" s="138">
        <v>1.54E-2</v>
      </c>
      <c r="R138" s="138">
        <f>Q138*H138</f>
        <v>1.54E-2</v>
      </c>
      <c r="S138" s="138">
        <v>0</v>
      </c>
      <c r="T138" s="138">
        <f>S138*H138</f>
        <v>0</v>
      </c>
      <c r="U138" s="329" t="s">
        <v>177</v>
      </c>
      <c r="V138" s="1">
        <f t="shared" si="0"/>
        <v>0</v>
      </c>
      <c r="AR138" s="140" t="s">
        <v>285</v>
      </c>
      <c r="AT138" s="140" t="s">
        <v>157</v>
      </c>
      <c r="AU138" s="140" t="s">
        <v>82</v>
      </c>
      <c r="AY138" s="18" t="s">
        <v>154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88</v>
      </c>
      <c r="BK138" s="141">
        <f>ROUND(I138*H138,2)</f>
        <v>0</v>
      </c>
      <c r="BL138" s="18" t="s">
        <v>285</v>
      </c>
      <c r="BM138" s="140" t="s">
        <v>492</v>
      </c>
    </row>
    <row r="139" spans="2:65" s="1" customFormat="1" ht="11.25" x14ac:dyDescent="0.2">
      <c r="B139" s="33"/>
      <c r="D139" s="142" t="s">
        <v>164</v>
      </c>
      <c r="F139" s="143" t="s">
        <v>1286</v>
      </c>
      <c r="I139" s="144"/>
      <c r="L139" s="33"/>
      <c r="M139" s="145"/>
      <c r="U139" s="330"/>
      <c r="V139" s="1" t="str">
        <f t="shared" si="0"/>
        <v/>
      </c>
      <c r="AT139" s="18" t="s">
        <v>164</v>
      </c>
      <c r="AU139" s="18" t="s">
        <v>82</v>
      </c>
    </row>
    <row r="140" spans="2:65" s="1" customFormat="1" ht="21.75" customHeight="1" x14ac:dyDescent="0.2">
      <c r="B140" s="33"/>
      <c r="C140" s="129" t="s">
        <v>322</v>
      </c>
      <c r="D140" s="129" t="s">
        <v>157</v>
      </c>
      <c r="E140" s="130" t="s">
        <v>1287</v>
      </c>
      <c r="F140" s="131" t="s">
        <v>1288</v>
      </c>
      <c r="G140" s="132" t="s">
        <v>310</v>
      </c>
      <c r="H140" s="133">
        <v>2</v>
      </c>
      <c r="I140" s="134"/>
      <c r="J140" s="135">
        <f>ROUND(I140*H140,2)</f>
        <v>0</v>
      </c>
      <c r="K140" s="131" t="s">
        <v>161</v>
      </c>
      <c r="L140" s="33"/>
      <c r="M140" s="136" t="s">
        <v>19</v>
      </c>
      <c r="N140" s="137" t="s">
        <v>47</v>
      </c>
      <c r="P140" s="138">
        <f>O140*H140</f>
        <v>0</v>
      </c>
      <c r="Q140" s="138">
        <v>3.1539999999999999E-2</v>
      </c>
      <c r="R140" s="138">
        <f>Q140*H140</f>
        <v>6.3079999999999997E-2</v>
      </c>
      <c r="S140" s="138">
        <v>0</v>
      </c>
      <c r="T140" s="138">
        <f>S140*H140</f>
        <v>0</v>
      </c>
      <c r="U140" s="329" t="s">
        <v>177</v>
      </c>
      <c r="V140" s="1">
        <f t="shared" si="0"/>
        <v>0</v>
      </c>
      <c r="AR140" s="140" t="s">
        <v>285</v>
      </c>
      <c r="AT140" s="140" t="s">
        <v>157</v>
      </c>
      <c r="AU140" s="140" t="s">
        <v>82</v>
      </c>
      <c r="AY140" s="18" t="s">
        <v>154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88</v>
      </c>
      <c r="BK140" s="141">
        <f>ROUND(I140*H140,2)</f>
        <v>0</v>
      </c>
      <c r="BL140" s="18" t="s">
        <v>285</v>
      </c>
      <c r="BM140" s="140" t="s">
        <v>508</v>
      </c>
    </row>
    <row r="141" spans="2:65" s="1" customFormat="1" ht="11.25" x14ac:dyDescent="0.2">
      <c r="B141" s="33"/>
      <c r="D141" s="142" t="s">
        <v>164</v>
      </c>
      <c r="F141" s="143" t="s">
        <v>1289</v>
      </c>
      <c r="I141" s="144"/>
      <c r="L141" s="33"/>
      <c r="M141" s="145"/>
      <c r="U141" s="330"/>
      <c r="V141" s="1" t="str">
        <f t="shared" si="0"/>
        <v/>
      </c>
      <c r="AT141" s="18" t="s">
        <v>164</v>
      </c>
      <c r="AU141" s="18" t="s">
        <v>82</v>
      </c>
    </row>
    <row r="142" spans="2:65" s="1" customFormat="1" ht="21.75" customHeight="1" x14ac:dyDescent="0.2">
      <c r="B142" s="33"/>
      <c r="C142" s="129" t="s">
        <v>328</v>
      </c>
      <c r="D142" s="129" t="s">
        <v>157</v>
      </c>
      <c r="E142" s="130" t="s">
        <v>1290</v>
      </c>
      <c r="F142" s="131" t="s">
        <v>1291</v>
      </c>
      <c r="G142" s="132" t="s">
        <v>310</v>
      </c>
      <c r="H142" s="133">
        <v>3</v>
      </c>
      <c r="I142" s="134"/>
      <c r="J142" s="135">
        <f>ROUND(I142*H142,2)</f>
        <v>0</v>
      </c>
      <c r="K142" s="131" t="s">
        <v>161</v>
      </c>
      <c r="L142" s="33"/>
      <c r="M142" s="136" t="s">
        <v>19</v>
      </c>
      <c r="N142" s="137" t="s">
        <v>47</v>
      </c>
      <c r="P142" s="138">
        <f>O142*H142</f>
        <v>0</v>
      </c>
      <c r="Q142" s="138">
        <v>6.2199999999999998E-2</v>
      </c>
      <c r="R142" s="138">
        <f>Q142*H142</f>
        <v>0.18659999999999999</v>
      </c>
      <c r="S142" s="138">
        <v>0</v>
      </c>
      <c r="T142" s="138">
        <f>S142*H142</f>
        <v>0</v>
      </c>
      <c r="U142" s="329" t="s">
        <v>177</v>
      </c>
      <c r="V142" s="1">
        <f t="shared" si="0"/>
        <v>0</v>
      </c>
      <c r="AR142" s="140" t="s">
        <v>285</v>
      </c>
      <c r="AT142" s="140" t="s">
        <v>157</v>
      </c>
      <c r="AU142" s="140" t="s">
        <v>82</v>
      </c>
      <c r="AY142" s="18" t="s">
        <v>154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88</v>
      </c>
      <c r="BK142" s="141">
        <f>ROUND(I142*H142,2)</f>
        <v>0</v>
      </c>
      <c r="BL142" s="18" t="s">
        <v>285</v>
      </c>
      <c r="BM142" s="140" t="s">
        <v>523</v>
      </c>
    </row>
    <row r="143" spans="2:65" s="1" customFormat="1" ht="11.25" x14ac:dyDescent="0.2">
      <c r="B143" s="33"/>
      <c r="D143" s="142" t="s">
        <v>164</v>
      </c>
      <c r="F143" s="143" t="s">
        <v>1292</v>
      </c>
      <c r="I143" s="144"/>
      <c r="L143" s="33"/>
      <c r="M143" s="145"/>
      <c r="U143" s="330"/>
      <c r="V143" s="1" t="str">
        <f t="shared" si="0"/>
        <v/>
      </c>
      <c r="AT143" s="18" t="s">
        <v>164</v>
      </c>
      <c r="AU143" s="18" t="s">
        <v>82</v>
      </c>
    </row>
    <row r="144" spans="2:65" s="1" customFormat="1" ht="16.5" customHeight="1" x14ac:dyDescent="0.2">
      <c r="B144" s="33"/>
      <c r="C144" s="129" t="s">
        <v>336</v>
      </c>
      <c r="D144" s="129" t="s">
        <v>157</v>
      </c>
      <c r="E144" s="130" t="s">
        <v>1293</v>
      </c>
      <c r="F144" s="131" t="s">
        <v>1294</v>
      </c>
      <c r="G144" s="132" t="s">
        <v>310</v>
      </c>
      <c r="H144" s="133">
        <v>1</v>
      </c>
      <c r="I144" s="134"/>
      <c r="J144" s="135">
        <f>ROUND(I144*H144,2)</f>
        <v>0</v>
      </c>
      <c r="K144" s="131" t="s">
        <v>161</v>
      </c>
      <c r="L144" s="33"/>
      <c r="M144" s="136" t="s">
        <v>19</v>
      </c>
      <c r="N144" s="137" t="s">
        <v>47</v>
      </c>
      <c r="P144" s="138">
        <f>O144*H144</f>
        <v>0</v>
      </c>
      <c r="Q144" s="138">
        <v>1.7600000000000001E-2</v>
      </c>
      <c r="R144" s="138">
        <f>Q144*H144</f>
        <v>1.7600000000000001E-2</v>
      </c>
      <c r="S144" s="138">
        <v>0</v>
      </c>
      <c r="T144" s="138">
        <f>S144*H144</f>
        <v>0</v>
      </c>
      <c r="U144" s="329" t="s">
        <v>177</v>
      </c>
      <c r="V144" s="1">
        <f t="shared" si="0"/>
        <v>0</v>
      </c>
      <c r="AR144" s="140" t="s">
        <v>285</v>
      </c>
      <c r="AT144" s="140" t="s">
        <v>157</v>
      </c>
      <c r="AU144" s="140" t="s">
        <v>82</v>
      </c>
      <c r="AY144" s="18" t="s">
        <v>154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88</v>
      </c>
      <c r="BK144" s="141">
        <f>ROUND(I144*H144,2)</f>
        <v>0</v>
      </c>
      <c r="BL144" s="18" t="s">
        <v>285</v>
      </c>
      <c r="BM144" s="140" t="s">
        <v>533</v>
      </c>
    </row>
    <row r="145" spans="2:65" s="1" customFormat="1" ht="11.25" x14ac:dyDescent="0.2">
      <c r="B145" s="33"/>
      <c r="D145" s="142" t="s">
        <v>164</v>
      </c>
      <c r="F145" s="143" t="s">
        <v>1295</v>
      </c>
      <c r="I145" s="144"/>
      <c r="L145" s="33"/>
      <c r="M145" s="145"/>
      <c r="U145" s="330"/>
      <c r="V145" s="1" t="str">
        <f t="shared" si="0"/>
        <v/>
      </c>
      <c r="AT145" s="18" t="s">
        <v>164</v>
      </c>
      <c r="AU145" s="18" t="s">
        <v>82</v>
      </c>
    </row>
    <row r="146" spans="2:65" s="1" customFormat="1" ht="16.5" customHeight="1" x14ac:dyDescent="0.2">
      <c r="B146" s="33"/>
      <c r="C146" s="129" t="s">
        <v>340</v>
      </c>
      <c r="D146" s="129" t="s">
        <v>157</v>
      </c>
      <c r="E146" s="130" t="s">
        <v>1296</v>
      </c>
      <c r="F146" s="131" t="s">
        <v>1297</v>
      </c>
      <c r="G146" s="132" t="s">
        <v>467</v>
      </c>
      <c r="H146" s="133">
        <v>0.28299999999999997</v>
      </c>
      <c r="I146" s="134"/>
      <c r="J146" s="135">
        <f>ROUND(I146*H146,2)</f>
        <v>0</v>
      </c>
      <c r="K146" s="131" t="s">
        <v>161</v>
      </c>
      <c r="L146" s="33"/>
      <c r="M146" s="136" t="s">
        <v>19</v>
      </c>
      <c r="N146" s="137" t="s">
        <v>47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8">
        <f>S146*H146</f>
        <v>0</v>
      </c>
      <c r="U146" s="329" t="s">
        <v>177</v>
      </c>
      <c r="V146" s="1">
        <f t="shared" si="0"/>
        <v>0</v>
      </c>
      <c r="AR146" s="140" t="s">
        <v>285</v>
      </c>
      <c r="AT146" s="140" t="s">
        <v>157</v>
      </c>
      <c r="AU146" s="140" t="s">
        <v>82</v>
      </c>
      <c r="AY146" s="18" t="s">
        <v>154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88</v>
      </c>
      <c r="BK146" s="141">
        <f>ROUND(I146*H146,2)</f>
        <v>0</v>
      </c>
      <c r="BL146" s="18" t="s">
        <v>285</v>
      </c>
      <c r="BM146" s="140" t="s">
        <v>544</v>
      </c>
    </row>
    <row r="147" spans="2:65" s="1" customFormat="1" ht="11.25" x14ac:dyDescent="0.2">
      <c r="B147" s="33"/>
      <c r="D147" s="142" t="s">
        <v>164</v>
      </c>
      <c r="F147" s="143" t="s">
        <v>1298</v>
      </c>
      <c r="I147" s="144"/>
      <c r="L147" s="33"/>
      <c r="M147" s="182"/>
      <c r="N147" s="183"/>
      <c r="O147" s="183"/>
      <c r="P147" s="183"/>
      <c r="Q147" s="183"/>
      <c r="R147" s="183"/>
      <c r="S147" s="183"/>
      <c r="T147" s="183"/>
      <c r="U147" s="335"/>
      <c r="V147" s="1" t="str">
        <f t="shared" si="0"/>
        <v/>
      </c>
      <c r="AT147" s="18" t="s">
        <v>164</v>
      </c>
      <c r="AU147" s="18" t="s">
        <v>82</v>
      </c>
    </row>
    <row r="148" spans="2:65" s="1" customFormat="1" ht="6.95" customHeight="1" x14ac:dyDescent="0.2">
      <c r="B148" s="42"/>
      <c r="C148" s="43"/>
      <c r="D148" s="43"/>
      <c r="E148" s="43"/>
      <c r="F148" s="43"/>
      <c r="G148" s="43"/>
      <c r="H148" s="43"/>
      <c r="I148" s="43"/>
      <c r="J148" s="43"/>
      <c r="K148" s="43"/>
      <c r="L148" s="33"/>
    </row>
  </sheetData>
  <sheetProtection algorithmName="SHA-512" hashValue="txGmteib2AAmaSq0oJb77qRVUM9XI5XAmMCIyipe/yehEh8y4FIXvdGocSaiPeAyMl43V6Hu76grP91ZUc16mg==" saltValue="oKSF1foobaTXjjh5o9dMKA==" spinCount="100000" sheet="1" objects="1" scenarios="1" formatColumns="0" formatRows="0" autoFilter="0"/>
  <autoFilter ref="C89:K147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5" r:id="rId2" xr:uid="{00000000-0004-0000-0400-000001000000}"/>
    <hyperlink ref="F97" r:id="rId3" xr:uid="{00000000-0004-0000-0400-000002000000}"/>
    <hyperlink ref="F99" r:id="rId4" xr:uid="{00000000-0004-0000-0400-000003000000}"/>
    <hyperlink ref="F101" r:id="rId5" xr:uid="{00000000-0004-0000-0400-000004000000}"/>
    <hyperlink ref="F103" r:id="rId6" xr:uid="{00000000-0004-0000-0400-000005000000}"/>
    <hyperlink ref="F106" r:id="rId7" xr:uid="{00000000-0004-0000-0400-000006000000}"/>
    <hyperlink ref="F108" r:id="rId8" xr:uid="{00000000-0004-0000-0400-000007000000}"/>
    <hyperlink ref="F111" r:id="rId9" xr:uid="{00000000-0004-0000-0400-000008000000}"/>
    <hyperlink ref="F113" r:id="rId10" xr:uid="{00000000-0004-0000-0400-000009000000}"/>
    <hyperlink ref="F115" r:id="rId11" xr:uid="{00000000-0004-0000-0400-00000A000000}"/>
    <hyperlink ref="F117" r:id="rId12" xr:uid="{00000000-0004-0000-0400-00000B000000}"/>
    <hyperlink ref="F119" r:id="rId13" xr:uid="{00000000-0004-0000-0400-00000C000000}"/>
    <hyperlink ref="F121" r:id="rId14" xr:uid="{00000000-0004-0000-0400-00000D000000}"/>
    <hyperlink ref="F124" r:id="rId15" xr:uid="{00000000-0004-0000-0400-00000E000000}"/>
    <hyperlink ref="F126" r:id="rId16" xr:uid="{00000000-0004-0000-0400-00000F000000}"/>
    <hyperlink ref="F128" r:id="rId17" xr:uid="{00000000-0004-0000-0400-000010000000}"/>
    <hyperlink ref="F130" r:id="rId18" xr:uid="{00000000-0004-0000-0400-000011000000}"/>
    <hyperlink ref="F132" r:id="rId19" xr:uid="{00000000-0004-0000-0400-000012000000}"/>
    <hyperlink ref="F134" r:id="rId20" xr:uid="{00000000-0004-0000-0400-000013000000}"/>
    <hyperlink ref="F136" r:id="rId21" xr:uid="{00000000-0004-0000-0400-000014000000}"/>
    <hyperlink ref="F139" r:id="rId22" xr:uid="{00000000-0004-0000-0400-000015000000}"/>
    <hyperlink ref="F141" r:id="rId23" xr:uid="{00000000-0004-0000-0400-000016000000}"/>
    <hyperlink ref="F143" r:id="rId24" xr:uid="{00000000-0004-0000-0400-000017000000}"/>
    <hyperlink ref="F145" r:id="rId25" xr:uid="{00000000-0004-0000-0400-000018000000}"/>
    <hyperlink ref="F147" r:id="rId26" xr:uid="{00000000-0004-0000-04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B2:BM106"/>
  <sheetViews>
    <sheetView showGridLines="0" workbookViewId="0">
      <selection activeCell="AH100" sqref="AH10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1299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ROUND((SUM(BE89:BE105)),  2)</f>
        <v>0</v>
      </c>
      <c r="I35" s="92">
        <v>0.21</v>
      </c>
      <c r="J35" s="82">
        <f>ROUND(((SUM(BE89:BE105))*I35),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ROUND((SUM(BF89:BF105)),  2)</f>
        <v>0</v>
      </c>
      <c r="I36" s="92">
        <v>0.12</v>
      </c>
      <c r="J36" s="82">
        <f>ROUND(((SUM(BF89:BF105))*I36),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ROUND((SUM(BG89:BG105)),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ROUND((SUM(BH89:BH105)),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ROUND((SUM(BI89:BI105)),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ZTP - Plynovod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1300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1301</v>
      </c>
      <c r="E65" s="104"/>
      <c r="F65" s="104"/>
      <c r="G65" s="104"/>
      <c r="H65" s="104"/>
      <c r="I65" s="104"/>
      <c r="J65" s="105">
        <f>J92</f>
        <v>0</v>
      </c>
      <c r="L65" s="102"/>
    </row>
    <row r="66" spans="2:12" s="8" customFormat="1" ht="24.95" customHeight="1" x14ac:dyDescent="0.2">
      <c r="B66" s="102"/>
      <c r="D66" s="103" t="s">
        <v>1302</v>
      </c>
      <c r="E66" s="104"/>
      <c r="F66" s="104"/>
      <c r="G66" s="104"/>
      <c r="H66" s="104"/>
      <c r="I66" s="104"/>
      <c r="J66" s="105">
        <f>J94</f>
        <v>0</v>
      </c>
      <c r="L66" s="102"/>
    </row>
    <row r="67" spans="2:12" s="8" customFormat="1" ht="24.95" customHeight="1" x14ac:dyDescent="0.2">
      <c r="B67" s="102"/>
      <c r="D67" s="103" t="s">
        <v>1303</v>
      </c>
      <c r="E67" s="104"/>
      <c r="F67" s="104"/>
      <c r="G67" s="104"/>
      <c r="H67" s="104"/>
      <c r="I67" s="104"/>
      <c r="J67" s="105">
        <f>J101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138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Zborovská 526/44, 15000 Praha 5, b.j.č. 6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14" t="s">
        <v>111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273" t="str">
        <f>E11</f>
        <v>ZTP - Plynovod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Zborovská 526/44, 15000 Praha 5</v>
      </c>
      <c r="I83" s="28" t="s">
        <v>23</v>
      </c>
      <c r="J83" s="50" t="str">
        <f>IF(J14="","",J14)</f>
        <v>25. 4. 2025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139</v>
      </c>
      <c r="D88" s="112" t="s">
        <v>60</v>
      </c>
      <c r="E88" s="112" t="s">
        <v>56</v>
      </c>
      <c r="F88" s="112" t="s">
        <v>57</v>
      </c>
      <c r="G88" s="112" t="s">
        <v>140</v>
      </c>
      <c r="H88" s="112" t="s">
        <v>141</v>
      </c>
      <c r="I88" s="112" t="s">
        <v>142</v>
      </c>
      <c r="J88" s="112" t="s">
        <v>116</v>
      </c>
      <c r="K88" s="113" t="s">
        <v>143</v>
      </c>
      <c r="L88" s="110"/>
      <c r="M88" s="56" t="s">
        <v>19</v>
      </c>
      <c r="N88" s="57" t="s">
        <v>45</v>
      </c>
      <c r="O88" s="57" t="s">
        <v>144</v>
      </c>
      <c r="P88" s="57" t="s">
        <v>145</v>
      </c>
      <c r="Q88" s="57" t="s">
        <v>146</v>
      </c>
      <c r="R88" s="57" t="s">
        <v>147</v>
      </c>
      <c r="S88" s="57" t="s">
        <v>148</v>
      </c>
      <c r="T88" s="57" t="s">
        <v>149</v>
      </c>
      <c r="U88" s="326" t="s">
        <v>1651</v>
      </c>
    </row>
    <row r="89" spans="2:65" s="1" customFormat="1" ht="22.9" customHeight="1" x14ac:dyDescent="0.25">
      <c r="B89" s="33"/>
      <c r="C89" s="61" t="s">
        <v>151</v>
      </c>
      <c r="J89" s="114">
        <f>BK89</f>
        <v>0</v>
      </c>
      <c r="L89" s="33"/>
      <c r="M89" s="59"/>
      <c r="N89" s="51"/>
      <c r="O89" s="51"/>
      <c r="P89" s="115">
        <f>P90+P92+P94+P101</f>
        <v>0</v>
      </c>
      <c r="Q89" s="51"/>
      <c r="R89" s="115">
        <f>R90+R92+R94+R101</f>
        <v>0</v>
      </c>
      <c r="S89" s="51"/>
      <c r="T89" s="115">
        <f>T90+T92+T94+T101</f>
        <v>0</v>
      </c>
      <c r="U89" s="327">
        <f>SUM(V89:V666)</f>
        <v>0</v>
      </c>
      <c r="AT89" s="18" t="s">
        <v>74</v>
      </c>
      <c r="AU89" s="18" t="s">
        <v>117</v>
      </c>
      <c r="BK89" s="116">
        <f>BK90+BK92+BK94+BK101</f>
        <v>0</v>
      </c>
    </row>
    <row r="90" spans="2:65" s="11" customFormat="1" ht="25.9" customHeight="1" x14ac:dyDescent="0.2">
      <c r="B90" s="117"/>
      <c r="D90" s="118" t="s">
        <v>74</v>
      </c>
      <c r="E90" s="119" t="s">
        <v>1093</v>
      </c>
      <c r="F90" s="119" t="s">
        <v>1304</v>
      </c>
      <c r="I90" s="120"/>
      <c r="J90" s="121">
        <f>BK90</f>
        <v>0</v>
      </c>
      <c r="L90" s="117"/>
      <c r="M90" s="122"/>
      <c r="P90" s="123">
        <f>P91</f>
        <v>0</v>
      </c>
      <c r="R90" s="123">
        <f>R91</f>
        <v>0</v>
      </c>
      <c r="T90" s="123">
        <f>T91</f>
        <v>0</v>
      </c>
      <c r="U90" s="328"/>
      <c r="V90" s="1" t="str">
        <f t="shared" ref="V90:V105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154</v>
      </c>
      <c r="BK90" s="126">
        <f>BK91</f>
        <v>0</v>
      </c>
    </row>
    <row r="91" spans="2:65" s="1" customFormat="1" ht="16.5" customHeight="1" x14ac:dyDescent="0.2">
      <c r="B91" s="33"/>
      <c r="C91" s="129" t="s">
        <v>82</v>
      </c>
      <c r="D91" s="129" t="s">
        <v>157</v>
      </c>
      <c r="E91" s="130" t="s">
        <v>1305</v>
      </c>
      <c r="F91" s="131" t="s">
        <v>1306</v>
      </c>
      <c r="G91" s="132" t="s">
        <v>1097</v>
      </c>
      <c r="H91" s="133">
        <v>10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29" t="s">
        <v>19</v>
      </c>
      <c r="V91" s="1" t="str">
        <f t="shared" si="0"/>
        <v/>
      </c>
      <c r="AR91" s="140" t="s">
        <v>162</v>
      </c>
      <c r="AT91" s="140" t="s">
        <v>157</v>
      </c>
      <c r="AU91" s="140" t="s">
        <v>82</v>
      </c>
      <c r="AY91" s="18" t="s">
        <v>154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162</v>
      </c>
      <c r="BM91" s="140" t="s">
        <v>88</v>
      </c>
    </row>
    <row r="92" spans="2:65" s="11" customFormat="1" ht="25.9" customHeight="1" x14ac:dyDescent="0.2">
      <c r="B92" s="117"/>
      <c r="D92" s="118" t="s">
        <v>74</v>
      </c>
      <c r="E92" s="119" t="s">
        <v>1115</v>
      </c>
      <c r="F92" s="119" t="s">
        <v>1307</v>
      </c>
      <c r="I92" s="120"/>
      <c r="J92" s="121">
        <f>BK92</f>
        <v>0</v>
      </c>
      <c r="L92" s="117"/>
      <c r="M92" s="122"/>
      <c r="P92" s="123">
        <f>P93</f>
        <v>0</v>
      </c>
      <c r="R92" s="123">
        <f>R93</f>
        <v>0</v>
      </c>
      <c r="T92" s="123">
        <f>T93</f>
        <v>0</v>
      </c>
      <c r="U92" s="328"/>
      <c r="V92" s="1" t="str">
        <f t="shared" si="0"/>
        <v/>
      </c>
      <c r="AR92" s="118" t="s">
        <v>82</v>
      </c>
      <c r="AT92" s="125" t="s">
        <v>74</v>
      </c>
      <c r="AU92" s="125" t="s">
        <v>75</v>
      </c>
      <c r="AY92" s="118" t="s">
        <v>154</v>
      </c>
      <c r="BK92" s="126">
        <f>BK93</f>
        <v>0</v>
      </c>
    </row>
    <row r="93" spans="2:65" s="1" customFormat="1" ht="16.5" customHeight="1" x14ac:dyDescent="0.2">
      <c r="B93" s="33"/>
      <c r="C93" s="129" t="s">
        <v>88</v>
      </c>
      <c r="D93" s="129" t="s">
        <v>157</v>
      </c>
      <c r="E93" s="130" t="s">
        <v>1308</v>
      </c>
      <c r="F93" s="131" t="s">
        <v>1309</v>
      </c>
      <c r="G93" s="132" t="s">
        <v>1100</v>
      </c>
      <c r="H93" s="133">
        <v>20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29" t="s">
        <v>19</v>
      </c>
      <c r="V93" s="1" t="str">
        <f t="shared" si="0"/>
        <v/>
      </c>
      <c r="AR93" s="140" t="s">
        <v>162</v>
      </c>
      <c r="AT93" s="140" t="s">
        <v>157</v>
      </c>
      <c r="AU93" s="140" t="s">
        <v>82</v>
      </c>
      <c r="AY93" s="18" t="s">
        <v>154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162</v>
      </c>
      <c r="BM93" s="140" t="s">
        <v>162</v>
      </c>
    </row>
    <row r="94" spans="2:65" s="11" customFormat="1" ht="25.9" customHeight="1" x14ac:dyDescent="0.2">
      <c r="B94" s="117"/>
      <c r="D94" s="118" t="s">
        <v>74</v>
      </c>
      <c r="E94" s="119" t="s">
        <v>1131</v>
      </c>
      <c r="F94" s="119" t="s">
        <v>1310</v>
      </c>
      <c r="I94" s="120"/>
      <c r="J94" s="121">
        <f>BK94</f>
        <v>0</v>
      </c>
      <c r="L94" s="117"/>
      <c r="M94" s="122"/>
      <c r="P94" s="123">
        <f>SUM(P95:P100)</f>
        <v>0</v>
      </c>
      <c r="R94" s="123">
        <f>SUM(R95:R100)</f>
        <v>0</v>
      </c>
      <c r="T94" s="123">
        <f>SUM(T95:T100)</f>
        <v>0</v>
      </c>
      <c r="U94" s="328"/>
      <c r="V94" s="1" t="str">
        <f t="shared" si="0"/>
        <v/>
      </c>
      <c r="AR94" s="118" t="s">
        <v>82</v>
      </c>
      <c r="AT94" s="125" t="s">
        <v>74</v>
      </c>
      <c r="AU94" s="125" t="s">
        <v>75</v>
      </c>
      <c r="AY94" s="118" t="s">
        <v>154</v>
      </c>
      <c r="BK94" s="126">
        <f>SUM(BK95:BK100)</f>
        <v>0</v>
      </c>
    </row>
    <row r="95" spans="2:65" s="1" customFormat="1" ht="16.5" customHeight="1" x14ac:dyDescent="0.2">
      <c r="B95" s="33"/>
      <c r="C95" s="129" t="s">
        <v>155</v>
      </c>
      <c r="D95" s="129" t="s">
        <v>157</v>
      </c>
      <c r="E95" s="130" t="s">
        <v>1311</v>
      </c>
      <c r="F95" s="131" t="s">
        <v>1312</v>
      </c>
      <c r="G95" s="132" t="s">
        <v>1100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29" t="s">
        <v>19</v>
      </c>
      <c r="V95" s="1" t="str">
        <f t="shared" si="0"/>
        <v/>
      </c>
      <c r="AR95" s="140" t="s">
        <v>162</v>
      </c>
      <c r="AT95" s="140" t="s">
        <v>157</v>
      </c>
      <c r="AU95" s="140" t="s">
        <v>82</v>
      </c>
      <c r="AY95" s="18" t="s">
        <v>154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162</v>
      </c>
      <c r="BM95" s="140" t="s">
        <v>192</v>
      </c>
    </row>
    <row r="96" spans="2:65" s="1" customFormat="1" ht="19.5" x14ac:dyDescent="0.2">
      <c r="B96" s="33"/>
      <c r="D96" s="147" t="s">
        <v>240</v>
      </c>
      <c r="F96" s="164" t="s">
        <v>1313</v>
      </c>
      <c r="I96" s="144"/>
      <c r="L96" s="33"/>
      <c r="M96" s="145"/>
      <c r="U96" s="330"/>
      <c r="V96" s="1" t="str">
        <f t="shared" si="0"/>
        <v/>
      </c>
      <c r="AT96" s="18" t="s">
        <v>240</v>
      </c>
      <c r="AU96" s="18" t="s">
        <v>82</v>
      </c>
    </row>
    <row r="97" spans="2:65" s="1" customFormat="1" ht="16.5" customHeight="1" x14ac:dyDescent="0.2">
      <c r="B97" s="33"/>
      <c r="C97" s="129" t="s">
        <v>162</v>
      </c>
      <c r="D97" s="129" t="s">
        <v>157</v>
      </c>
      <c r="E97" s="130" t="s">
        <v>1314</v>
      </c>
      <c r="F97" s="131" t="s">
        <v>1315</v>
      </c>
      <c r="G97" s="132" t="s">
        <v>1100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19</v>
      </c>
      <c r="V97" s="1" t="str">
        <f t="shared" si="0"/>
        <v/>
      </c>
      <c r="AR97" s="140" t="s">
        <v>162</v>
      </c>
      <c r="AT97" s="140" t="s">
        <v>157</v>
      </c>
      <c r="AU97" s="140" t="s">
        <v>82</v>
      </c>
      <c r="AY97" s="18" t="s">
        <v>154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162</v>
      </c>
      <c r="BM97" s="140" t="s">
        <v>206</v>
      </c>
    </row>
    <row r="98" spans="2:65" s="1" customFormat="1" ht="19.5" x14ac:dyDescent="0.2">
      <c r="B98" s="33"/>
      <c r="D98" s="147" t="s">
        <v>240</v>
      </c>
      <c r="F98" s="164" t="s">
        <v>1316</v>
      </c>
      <c r="I98" s="144"/>
      <c r="L98" s="33"/>
      <c r="M98" s="145"/>
      <c r="U98" s="330"/>
      <c r="V98" s="1" t="str">
        <f t="shared" si="0"/>
        <v/>
      </c>
      <c r="AT98" s="18" t="s">
        <v>240</v>
      </c>
      <c r="AU98" s="18" t="s">
        <v>82</v>
      </c>
    </row>
    <row r="99" spans="2:65" s="1" customFormat="1" ht="16.5" customHeight="1" x14ac:dyDescent="0.2">
      <c r="B99" s="33"/>
      <c r="C99" s="129" t="s">
        <v>185</v>
      </c>
      <c r="D99" s="129" t="s">
        <v>157</v>
      </c>
      <c r="E99" s="130" t="s">
        <v>1317</v>
      </c>
      <c r="F99" s="131" t="s">
        <v>1318</v>
      </c>
      <c r="G99" s="132" t="s">
        <v>1100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19</v>
      </c>
      <c r="V99" s="1" t="str">
        <f t="shared" si="0"/>
        <v/>
      </c>
      <c r="AR99" s="140" t="s">
        <v>162</v>
      </c>
      <c r="AT99" s="140" t="s">
        <v>157</v>
      </c>
      <c r="AU99" s="140" t="s">
        <v>82</v>
      </c>
      <c r="AY99" s="18" t="s">
        <v>154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162</v>
      </c>
      <c r="BM99" s="140" t="s">
        <v>235</v>
      </c>
    </row>
    <row r="100" spans="2:65" s="1" customFormat="1" ht="19.5" x14ac:dyDescent="0.2">
      <c r="B100" s="33"/>
      <c r="D100" s="147" t="s">
        <v>240</v>
      </c>
      <c r="F100" s="164" t="s">
        <v>1319</v>
      </c>
      <c r="I100" s="144"/>
      <c r="L100" s="33"/>
      <c r="M100" s="145"/>
      <c r="U100" s="330"/>
      <c r="V100" s="1" t="str">
        <f t="shared" si="0"/>
        <v/>
      </c>
      <c r="AT100" s="18" t="s">
        <v>240</v>
      </c>
      <c r="AU100" s="18" t="s">
        <v>82</v>
      </c>
    </row>
    <row r="101" spans="2:65" s="11" customFormat="1" ht="25.9" customHeight="1" x14ac:dyDescent="0.2">
      <c r="B101" s="117"/>
      <c r="D101" s="118" t="s">
        <v>74</v>
      </c>
      <c r="E101" s="119" t="s">
        <v>1167</v>
      </c>
      <c r="F101" s="119" t="s">
        <v>1320</v>
      </c>
      <c r="I101" s="120"/>
      <c r="J101" s="121">
        <f>BK101</f>
        <v>0</v>
      </c>
      <c r="L101" s="117"/>
      <c r="M101" s="122"/>
      <c r="P101" s="123">
        <f>SUM(P102:P105)</f>
        <v>0</v>
      </c>
      <c r="R101" s="123">
        <f>SUM(R102:R105)</f>
        <v>0</v>
      </c>
      <c r="T101" s="123">
        <f>SUM(T102:T105)</f>
        <v>0</v>
      </c>
      <c r="U101" s="328"/>
      <c r="V101" s="1" t="str">
        <f t="shared" si="0"/>
        <v/>
      </c>
      <c r="AR101" s="118" t="s">
        <v>82</v>
      </c>
      <c r="AT101" s="125" t="s">
        <v>74</v>
      </c>
      <c r="AU101" s="125" t="s">
        <v>75</v>
      </c>
      <c r="AY101" s="118" t="s">
        <v>154</v>
      </c>
      <c r="BK101" s="126">
        <f>SUM(BK102:BK105)</f>
        <v>0</v>
      </c>
    </row>
    <row r="102" spans="2:65" s="1" customFormat="1" ht="16.5" customHeight="1" x14ac:dyDescent="0.2">
      <c r="B102" s="33"/>
      <c r="C102" s="129" t="s">
        <v>192</v>
      </c>
      <c r="D102" s="129" t="s">
        <v>157</v>
      </c>
      <c r="E102" s="130" t="s">
        <v>1321</v>
      </c>
      <c r="F102" s="131" t="s">
        <v>1322</v>
      </c>
      <c r="G102" s="132" t="s">
        <v>1097</v>
      </c>
      <c r="H102" s="133">
        <v>9</v>
      </c>
      <c r="I102" s="134"/>
      <c r="J102" s="135">
        <f>ROUND(I102*H102,2)</f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8">
        <f>S102*H102</f>
        <v>0</v>
      </c>
      <c r="U102" s="329" t="s">
        <v>19</v>
      </c>
      <c r="V102" s="1" t="str">
        <f t="shared" si="0"/>
        <v/>
      </c>
      <c r="AR102" s="140" t="s">
        <v>162</v>
      </c>
      <c r="AT102" s="140" t="s">
        <v>157</v>
      </c>
      <c r="AU102" s="140" t="s">
        <v>82</v>
      </c>
      <c r="AY102" s="18" t="s">
        <v>154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162</v>
      </c>
      <c r="BM102" s="140" t="s">
        <v>8</v>
      </c>
    </row>
    <row r="103" spans="2:65" s="1" customFormat="1" ht="16.5" customHeight="1" x14ac:dyDescent="0.2">
      <c r="B103" s="33"/>
      <c r="C103" s="129" t="s">
        <v>198</v>
      </c>
      <c r="D103" s="129" t="s">
        <v>157</v>
      </c>
      <c r="E103" s="130" t="s">
        <v>1323</v>
      </c>
      <c r="F103" s="131" t="s">
        <v>1324</v>
      </c>
      <c r="G103" s="132" t="s">
        <v>1325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29" t="s">
        <v>19</v>
      </c>
      <c r="V103" s="1" t="str">
        <f t="shared" si="0"/>
        <v/>
      </c>
      <c r="AR103" s="140" t="s">
        <v>162</v>
      </c>
      <c r="AT103" s="140" t="s">
        <v>157</v>
      </c>
      <c r="AU103" s="140" t="s">
        <v>82</v>
      </c>
      <c r="AY103" s="18" t="s">
        <v>154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162</v>
      </c>
      <c r="BM103" s="140" t="s">
        <v>262</v>
      </c>
    </row>
    <row r="104" spans="2:65" s="1" customFormat="1" ht="16.5" customHeight="1" x14ac:dyDescent="0.2">
      <c r="B104" s="33"/>
      <c r="C104" s="129" t="s">
        <v>206</v>
      </c>
      <c r="D104" s="129" t="s">
        <v>157</v>
      </c>
      <c r="E104" s="130" t="s">
        <v>1326</v>
      </c>
      <c r="F104" s="131" t="s">
        <v>1327</v>
      </c>
      <c r="G104" s="132" t="s">
        <v>1325</v>
      </c>
      <c r="H104" s="133">
        <v>1</v>
      </c>
      <c r="I104" s="134"/>
      <c r="J104" s="135">
        <f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8">
        <f>S104*H104</f>
        <v>0</v>
      </c>
      <c r="U104" s="329" t="s">
        <v>19</v>
      </c>
      <c r="V104" s="1" t="str">
        <f t="shared" si="0"/>
        <v/>
      </c>
      <c r="AR104" s="140" t="s">
        <v>162</v>
      </c>
      <c r="AT104" s="140" t="s">
        <v>157</v>
      </c>
      <c r="AU104" s="140" t="s">
        <v>82</v>
      </c>
      <c r="AY104" s="18" t="s">
        <v>154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162</v>
      </c>
      <c r="BM104" s="140" t="s">
        <v>285</v>
      </c>
    </row>
    <row r="105" spans="2:65" s="1" customFormat="1" ht="16.5" customHeight="1" x14ac:dyDescent="0.2">
      <c r="B105" s="33"/>
      <c r="C105" s="129" t="s">
        <v>229</v>
      </c>
      <c r="D105" s="129" t="s">
        <v>157</v>
      </c>
      <c r="E105" s="130" t="s">
        <v>1328</v>
      </c>
      <c r="F105" s="131" t="s">
        <v>1329</v>
      </c>
      <c r="G105" s="132" t="s">
        <v>1325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85" t="s">
        <v>19</v>
      </c>
      <c r="N105" s="186" t="s">
        <v>47</v>
      </c>
      <c r="O105" s="183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7">
        <f>S105*H105</f>
        <v>0</v>
      </c>
      <c r="U105" s="336" t="s">
        <v>19</v>
      </c>
      <c r="V105" s="1" t="str">
        <f t="shared" si="0"/>
        <v/>
      </c>
      <c r="AR105" s="140" t="s">
        <v>162</v>
      </c>
      <c r="AT105" s="140" t="s">
        <v>157</v>
      </c>
      <c r="AU105" s="140" t="s">
        <v>82</v>
      </c>
      <c r="AY105" s="18" t="s">
        <v>154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162</v>
      </c>
      <c r="BM105" s="140" t="s">
        <v>294</v>
      </c>
    </row>
    <row r="106" spans="2:65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RKaqmo2b1qt3+mgtA22xAkiSxYNc4creQewdQOUtJSODG8dSQI7z+cR/ZsJ6YqTMj/F5xGugmTt+kCBqli2l0w==" saltValue="icOdVedgbJ7U2TSctKmtoA==" spinCount="100000" sheet="1" objects="1" scenarios="1" formatColumns="0" formatRows="0" autoFilter="0"/>
  <autoFilter ref="C88:K105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B2:BM124"/>
  <sheetViews>
    <sheetView showGridLines="0" workbookViewId="0">
      <selection activeCell="AB95" sqref="AB9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14" t="s">
        <v>111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273" t="s">
        <v>1330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25. 4. 2025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ROUND((SUM(BE86:BE123)),  2)</f>
        <v>0</v>
      </c>
      <c r="I35" s="92">
        <v>0.21</v>
      </c>
      <c r="J35" s="82">
        <f>ROUND(((SUM(BE86:BE123))*I35),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ROUND((SUM(BF86:BF123)),  2)</f>
        <v>0</v>
      </c>
      <c r="I36" s="92">
        <v>0.12</v>
      </c>
      <c r="J36" s="82">
        <f>ROUND(((SUM(BF86:BF123))*I36),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Zborovská 526/44, 15000 Praha 5, b.j.č. 6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14" t="s">
        <v>111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273" t="str">
        <f>E11</f>
        <v>EL - Elektroinstalace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Zborovská 526/44, 15000 Praha 5</v>
      </c>
      <c r="I56" s="28" t="s">
        <v>23</v>
      </c>
      <c r="J56" s="50" t="str">
        <f>IF(J14="","",J14)</f>
        <v>25. 4. 2025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1331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138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Zborovská 526/44, 15000 Praha 5, b.j.č. 6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14" t="s">
        <v>111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273" t="str">
        <f>E11</f>
        <v>EL - Elektroinstalace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Zborovská 526/44, 15000 Praha 5</v>
      </c>
      <c r="I80" s="28" t="s">
        <v>23</v>
      </c>
      <c r="J80" s="50" t="str">
        <f>IF(J14="","",J14)</f>
        <v>25. 4. 2025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139</v>
      </c>
      <c r="D85" s="112" t="s">
        <v>60</v>
      </c>
      <c r="E85" s="112" t="s">
        <v>56</v>
      </c>
      <c r="F85" s="112" t="s">
        <v>57</v>
      </c>
      <c r="G85" s="112" t="s">
        <v>140</v>
      </c>
      <c r="H85" s="112" t="s">
        <v>141</v>
      </c>
      <c r="I85" s="112" t="s">
        <v>142</v>
      </c>
      <c r="J85" s="112" t="s">
        <v>116</v>
      </c>
      <c r="K85" s="113" t="s">
        <v>143</v>
      </c>
      <c r="L85" s="110"/>
      <c r="M85" s="56" t="s">
        <v>19</v>
      </c>
      <c r="N85" s="57" t="s">
        <v>45</v>
      </c>
      <c r="O85" s="57" t="s">
        <v>144</v>
      </c>
      <c r="P85" s="57" t="s">
        <v>145</v>
      </c>
      <c r="Q85" s="57" t="s">
        <v>146</v>
      </c>
      <c r="R85" s="57" t="s">
        <v>147</v>
      </c>
      <c r="S85" s="57" t="s">
        <v>148</v>
      </c>
      <c r="T85" s="57" t="s">
        <v>149</v>
      </c>
      <c r="U85" s="326" t="s">
        <v>1651</v>
      </c>
    </row>
    <row r="86" spans="2:65" s="1" customFormat="1" ht="22.9" customHeight="1" x14ac:dyDescent="0.25">
      <c r="B86" s="33"/>
      <c r="C86" s="61" t="s">
        <v>151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1332</v>
      </c>
      <c r="F87" s="119" t="s">
        <v>103</v>
      </c>
      <c r="I87" s="120"/>
      <c r="J87" s="121">
        <f>BK87</f>
        <v>0</v>
      </c>
      <c r="L87" s="117"/>
      <c r="M87" s="122"/>
      <c r="P87" s="123">
        <f>SUM(P88:P123)</f>
        <v>0</v>
      </c>
      <c r="R87" s="123">
        <f>SUM(R88:R123)</f>
        <v>0</v>
      </c>
      <c r="T87" s="123">
        <f>SUM(T88:T123)</f>
        <v>0</v>
      </c>
      <c r="U87" s="328"/>
      <c r="V87" s="1" t="str">
        <f t="shared" ref="V87:V123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154</v>
      </c>
      <c r="BK87" s="126">
        <f>SUM(BK88:BK123)</f>
        <v>0</v>
      </c>
    </row>
    <row r="88" spans="2:65" s="1" customFormat="1" ht="16.5" customHeight="1" x14ac:dyDescent="0.2">
      <c r="B88" s="33"/>
      <c r="C88" s="129" t="s">
        <v>82</v>
      </c>
      <c r="D88" s="129" t="s">
        <v>157</v>
      </c>
      <c r="E88" s="130" t="s">
        <v>1333</v>
      </c>
      <c r="F88" s="131" t="s">
        <v>1334</v>
      </c>
      <c r="G88" s="132" t="s">
        <v>1100</v>
      </c>
      <c r="H88" s="133">
        <v>4</v>
      </c>
      <c r="I88" s="134"/>
      <c r="J88" s="135">
        <f t="shared" ref="J88:J123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3" si="2">O88*H88</f>
        <v>0</v>
      </c>
      <c r="Q88" s="138">
        <v>0</v>
      </c>
      <c r="R88" s="138">
        <f t="shared" ref="R88:R123" si="3">Q88*H88</f>
        <v>0</v>
      </c>
      <c r="S88" s="138">
        <v>0</v>
      </c>
      <c r="T88" s="138">
        <f t="shared" ref="T88:T123" si="4">S88*H88</f>
        <v>0</v>
      </c>
      <c r="U88" s="329" t="s">
        <v>19</v>
      </c>
      <c r="V88" s="1" t="str">
        <f t="shared" si="0"/>
        <v/>
      </c>
      <c r="AR88" s="140" t="s">
        <v>162</v>
      </c>
      <c r="AT88" s="140" t="s">
        <v>157</v>
      </c>
      <c r="AU88" s="140" t="s">
        <v>82</v>
      </c>
      <c r="AY88" s="18" t="s">
        <v>154</v>
      </c>
      <c r="BE88" s="141">
        <f t="shared" ref="BE88:BE123" si="5">IF(N88="základní",J88,0)</f>
        <v>0</v>
      </c>
      <c r="BF88" s="141">
        <f t="shared" ref="BF88:BF123" si="6">IF(N88="snížená",J88,0)</f>
        <v>0</v>
      </c>
      <c r="BG88" s="141">
        <f t="shared" ref="BG88:BG123" si="7">IF(N88="zákl. přenesená",J88,0)</f>
        <v>0</v>
      </c>
      <c r="BH88" s="141">
        <f t="shared" ref="BH88:BH123" si="8">IF(N88="sníž. přenesená",J88,0)</f>
        <v>0</v>
      </c>
      <c r="BI88" s="141">
        <f t="shared" ref="BI88:BI123" si="9">IF(N88="nulová",J88,0)</f>
        <v>0</v>
      </c>
      <c r="BJ88" s="18" t="s">
        <v>88</v>
      </c>
      <c r="BK88" s="141">
        <f t="shared" ref="BK88:BK123" si="10">ROUND(I88*H88,2)</f>
        <v>0</v>
      </c>
      <c r="BL88" s="18" t="s">
        <v>162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157</v>
      </c>
      <c r="E89" s="130" t="s">
        <v>1335</v>
      </c>
      <c r="F89" s="131" t="s">
        <v>1336</v>
      </c>
      <c r="G89" s="132" t="s">
        <v>1100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162</v>
      </c>
      <c r="AT89" s="140" t="s">
        <v>157</v>
      </c>
      <c r="AU89" s="140" t="s">
        <v>82</v>
      </c>
      <c r="AY89" s="18" t="s">
        <v>154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162</v>
      </c>
      <c r="BM89" s="140" t="s">
        <v>162</v>
      </c>
    </row>
    <row r="90" spans="2:65" s="1" customFormat="1" ht="16.5" customHeight="1" x14ac:dyDescent="0.2">
      <c r="B90" s="33"/>
      <c r="C90" s="129" t="s">
        <v>155</v>
      </c>
      <c r="D90" s="129" t="s">
        <v>157</v>
      </c>
      <c r="E90" s="130" t="s">
        <v>1337</v>
      </c>
      <c r="F90" s="131" t="s">
        <v>1338</v>
      </c>
      <c r="G90" s="132" t="s">
        <v>1100</v>
      </c>
      <c r="H90" s="133">
        <v>2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162</v>
      </c>
      <c r="AT90" s="140" t="s">
        <v>157</v>
      </c>
      <c r="AU90" s="140" t="s">
        <v>82</v>
      </c>
      <c r="AY90" s="18" t="s">
        <v>154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162</v>
      </c>
      <c r="BM90" s="140" t="s">
        <v>192</v>
      </c>
    </row>
    <row r="91" spans="2:65" s="1" customFormat="1" ht="16.5" customHeight="1" x14ac:dyDescent="0.2">
      <c r="B91" s="33"/>
      <c r="C91" s="129" t="s">
        <v>162</v>
      </c>
      <c r="D91" s="129" t="s">
        <v>157</v>
      </c>
      <c r="E91" s="130" t="s">
        <v>1339</v>
      </c>
      <c r="F91" s="131" t="s">
        <v>1340</v>
      </c>
      <c r="G91" s="132" t="s">
        <v>1100</v>
      </c>
      <c r="H91" s="133">
        <v>4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162</v>
      </c>
      <c r="AT91" s="140" t="s">
        <v>157</v>
      </c>
      <c r="AU91" s="140" t="s">
        <v>82</v>
      </c>
      <c r="AY91" s="18" t="s">
        <v>154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162</v>
      </c>
      <c r="BM91" s="140" t="s">
        <v>206</v>
      </c>
    </row>
    <row r="92" spans="2:65" s="1" customFormat="1" ht="16.5" customHeight="1" x14ac:dyDescent="0.2">
      <c r="B92" s="33"/>
      <c r="C92" s="129" t="s">
        <v>185</v>
      </c>
      <c r="D92" s="129" t="s">
        <v>157</v>
      </c>
      <c r="E92" s="130" t="s">
        <v>1341</v>
      </c>
      <c r="F92" s="131" t="s">
        <v>1342</v>
      </c>
      <c r="G92" s="132" t="s">
        <v>1100</v>
      </c>
      <c r="H92" s="133">
        <v>2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162</v>
      </c>
      <c r="AT92" s="140" t="s">
        <v>157</v>
      </c>
      <c r="AU92" s="140" t="s">
        <v>82</v>
      </c>
      <c r="AY92" s="18" t="s">
        <v>154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162</v>
      </c>
      <c r="BM92" s="140" t="s">
        <v>235</v>
      </c>
    </row>
    <row r="93" spans="2:65" s="1" customFormat="1" ht="16.5" customHeight="1" x14ac:dyDescent="0.2">
      <c r="B93" s="33"/>
      <c r="C93" s="129" t="s">
        <v>192</v>
      </c>
      <c r="D93" s="129" t="s">
        <v>157</v>
      </c>
      <c r="E93" s="130" t="s">
        <v>1343</v>
      </c>
      <c r="F93" s="131" t="s">
        <v>1344</v>
      </c>
      <c r="G93" s="132" t="s">
        <v>1100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162</v>
      </c>
      <c r="AT93" s="140" t="s">
        <v>157</v>
      </c>
      <c r="AU93" s="140" t="s">
        <v>82</v>
      </c>
      <c r="AY93" s="18" t="s">
        <v>154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162</v>
      </c>
      <c r="BM93" s="140" t="s">
        <v>8</v>
      </c>
    </row>
    <row r="94" spans="2:65" s="1" customFormat="1" ht="16.5" customHeight="1" x14ac:dyDescent="0.2">
      <c r="B94" s="33"/>
      <c r="C94" s="129" t="s">
        <v>198</v>
      </c>
      <c r="D94" s="129" t="s">
        <v>157</v>
      </c>
      <c r="E94" s="130" t="s">
        <v>1345</v>
      </c>
      <c r="F94" s="131" t="s">
        <v>1346</v>
      </c>
      <c r="G94" s="132" t="s">
        <v>1100</v>
      </c>
      <c r="H94" s="133">
        <v>3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162</v>
      </c>
      <c r="AT94" s="140" t="s">
        <v>157</v>
      </c>
      <c r="AU94" s="140" t="s">
        <v>82</v>
      </c>
      <c r="AY94" s="18" t="s">
        <v>154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162</v>
      </c>
      <c r="BM94" s="140" t="s">
        <v>262</v>
      </c>
    </row>
    <row r="95" spans="2:65" s="1" customFormat="1" ht="16.5" customHeight="1" x14ac:dyDescent="0.2">
      <c r="B95" s="33"/>
      <c r="C95" s="129" t="s">
        <v>206</v>
      </c>
      <c r="D95" s="129" t="s">
        <v>157</v>
      </c>
      <c r="E95" s="130" t="s">
        <v>1347</v>
      </c>
      <c r="F95" s="131" t="s">
        <v>1348</v>
      </c>
      <c r="G95" s="132" t="s">
        <v>1100</v>
      </c>
      <c r="H95" s="133">
        <v>9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162</v>
      </c>
      <c r="AT95" s="140" t="s">
        <v>157</v>
      </c>
      <c r="AU95" s="140" t="s">
        <v>82</v>
      </c>
      <c r="AY95" s="18" t="s">
        <v>154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162</v>
      </c>
      <c r="BM95" s="140" t="s">
        <v>285</v>
      </c>
    </row>
    <row r="96" spans="2:65" s="1" customFormat="1" ht="16.5" customHeight="1" x14ac:dyDescent="0.2">
      <c r="B96" s="33"/>
      <c r="C96" s="129" t="s">
        <v>229</v>
      </c>
      <c r="D96" s="129" t="s">
        <v>157</v>
      </c>
      <c r="E96" s="130" t="s">
        <v>1349</v>
      </c>
      <c r="F96" s="131" t="s">
        <v>1350</v>
      </c>
      <c r="G96" s="132" t="s">
        <v>1100</v>
      </c>
      <c r="H96" s="133">
        <v>15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162</v>
      </c>
      <c r="AT96" s="140" t="s">
        <v>157</v>
      </c>
      <c r="AU96" s="140" t="s">
        <v>82</v>
      </c>
      <c r="AY96" s="18" t="s">
        <v>154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162</v>
      </c>
      <c r="BM96" s="140" t="s">
        <v>294</v>
      </c>
    </row>
    <row r="97" spans="2:65" s="1" customFormat="1" ht="16.5" customHeight="1" x14ac:dyDescent="0.2">
      <c r="B97" s="33"/>
      <c r="C97" s="129" t="s">
        <v>235</v>
      </c>
      <c r="D97" s="129" t="s">
        <v>157</v>
      </c>
      <c r="E97" s="130" t="s">
        <v>1351</v>
      </c>
      <c r="F97" s="131" t="s">
        <v>1352</v>
      </c>
      <c r="G97" s="132" t="s">
        <v>1100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162</v>
      </c>
      <c r="AT97" s="140" t="s">
        <v>157</v>
      </c>
      <c r="AU97" s="140" t="s">
        <v>82</v>
      </c>
      <c r="AY97" s="18" t="s">
        <v>154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162</v>
      </c>
      <c r="BM97" s="140" t="s">
        <v>307</v>
      </c>
    </row>
    <row r="98" spans="2:65" s="1" customFormat="1" ht="16.5" customHeight="1" x14ac:dyDescent="0.2">
      <c r="B98" s="33"/>
      <c r="C98" s="129" t="s">
        <v>243</v>
      </c>
      <c r="D98" s="129" t="s">
        <v>157</v>
      </c>
      <c r="E98" s="130" t="s">
        <v>1353</v>
      </c>
      <c r="F98" s="131" t="s">
        <v>1354</v>
      </c>
      <c r="G98" s="132" t="s">
        <v>1100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177</v>
      </c>
      <c r="V98" s="1">
        <f t="shared" si="0"/>
        <v>0</v>
      </c>
      <c r="AR98" s="140" t="s">
        <v>162</v>
      </c>
      <c r="AT98" s="140" t="s">
        <v>157</v>
      </c>
      <c r="AU98" s="140" t="s">
        <v>82</v>
      </c>
      <c r="AY98" s="18" t="s">
        <v>154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162</v>
      </c>
      <c r="BM98" s="140" t="s">
        <v>316</v>
      </c>
    </row>
    <row r="99" spans="2:65" s="1" customFormat="1" ht="16.5" customHeight="1" x14ac:dyDescent="0.2">
      <c r="B99" s="33"/>
      <c r="C99" s="129" t="s">
        <v>8</v>
      </c>
      <c r="D99" s="129" t="s">
        <v>157</v>
      </c>
      <c r="E99" s="130" t="s">
        <v>1355</v>
      </c>
      <c r="F99" s="131" t="s">
        <v>1356</v>
      </c>
      <c r="G99" s="132" t="s">
        <v>1100</v>
      </c>
      <c r="H99" s="133">
        <v>2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177</v>
      </c>
      <c r="V99" s="1">
        <f t="shared" si="0"/>
        <v>0</v>
      </c>
      <c r="AR99" s="140" t="s">
        <v>162</v>
      </c>
      <c r="AT99" s="140" t="s">
        <v>157</v>
      </c>
      <c r="AU99" s="140" t="s">
        <v>82</v>
      </c>
      <c r="AY99" s="18" t="s">
        <v>154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162</v>
      </c>
      <c r="BM99" s="140" t="s">
        <v>328</v>
      </c>
    </row>
    <row r="100" spans="2:65" s="1" customFormat="1" ht="16.5" customHeight="1" x14ac:dyDescent="0.2">
      <c r="B100" s="33"/>
      <c r="C100" s="129" t="s">
        <v>257</v>
      </c>
      <c r="D100" s="129" t="s">
        <v>157</v>
      </c>
      <c r="E100" s="130" t="s">
        <v>1357</v>
      </c>
      <c r="F100" s="131" t="s">
        <v>1358</v>
      </c>
      <c r="G100" s="132" t="s">
        <v>1100</v>
      </c>
      <c r="H100" s="133">
        <v>54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162</v>
      </c>
      <c r="AT100" s="140" t="s">
        <v>157</v>
      </c>
      <c r="AU100" s="140" t="s">
        <v>82</v>
      </c>
      <c r="AY100" s="18" t="s">
        <v>154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162</v>
      </c>
      <c r="BM100" s="140" t="s">
        <v>340</v>
      </c>
    </row>
    <row r="101" spans="2:65" s="1" customFormat="1" ht="16.5" customHeight="1" x14ac:dyDescent="0.2">
      <c r="B101" s="33"/>
      <c r="C101" s="129" t="s">
        <v>262</v>
      </c>
      <c r="D101" s="129" t="s">
        <v>157</v>
      </c>
      <c r="E101" s="130" t="s">
        <v>1359</v>
      </c>
      <c r="F101" s="131" t="s">
        <v>1360</v>
      </c>
      <c r="G101" s="132" t="s">
        <v>1100</v>
      </c>
      <c r="H101" s="133">
        <v>2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19</v>
      </c>
      <c r="V101" s="1" t="str">
        <f t="shared" si="0"/>
        <v/>
      </c>
      <c r="AR101" s="140" t="s">
        <v>162</v>
      </c>
      <c r="AT101" s="140" t="s">
        <v>157</v>
      </c>
      <c r="AU101" s="140" t="s">
        <v>82</v>
      </c>
      <c r="AY101" s="18" t="s">
        <v>154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162</v>
      </c>
      <c r="BM101" s="140" t="s">
        <v>352</v>
      </c>
    </row>
    <row r="102" spans="2:65" s="1" customFormat="1" ht="16.5" customHeight="1" x14ac:dyDescent="0.2">
      <c r="B102" s="33"/>
      <c r="C102" s="129" t="s">
        <v>273</v>
      </c>
      <c r="D102" s="129" t="s">
        <v>157</v>
      </c>
      <c r="E102" s="130" t="s">
        <v>1361</v>
      </c>
      <c r="F102" s="131" t="s">
        <v>1362</v>
      </c>
      <c r="G102" s="132" t="s">
        <v>1100</v>
      </c>
      <c r="H102" s="133">
        <v>2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19</v>
      </c>
      <c r="V102" s="1" t="str">
        <f t="shared" si="0"/>
        <v/>
      </c>
      <c r="AR102" s="140" t="s">
        <v>162</v>
      </c>
      <c r="AT102" s="140" t="s">
        <v>157</v>
      </c>
      <c r="AU102" s="140" t="s">
        <v>82</v>
      </c>
      <c r="AY102" s="18" t="s">
        <v>154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162</v>
      </c>
      <c r="BM102" s="140" t="s">
        <v>366</v>
      </c>
    </row>
    <row r="103" spans="2:65" s="1" customFormat="1" ht="16.5" customHeight="1" x14ac:dyDescent="0.2">
      <c r="B103" s="33"/>
      <c r="C103" s="129" t="s">
        <v>285</v>
      </c>
      <c r="D103" s="129" t="s">
        <v>157</v>
      </c>
      <c r="E103" s="130" t="s">
        <v>1363</v>
      </c>
      <c r="F103" s="131" t="s">
        <v>1364</v>
      </c>
      <c r="G103" s="132" t="s">
        <v>1100</v>
      </c>
      <c r="H103" s="133">
        <v>9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19</v>
      </c>
      <c r="V103" s="1" t="str">
        <f t="shared" si="0"/>
        <v/>
      </c>
      <c r="AR103" s="140" t="s">
        <v>162</v>
      </c>
      <c r="AT103" s="140" t="s">
        <v>157</v>
      </c>
      <c r="AU103" s="140" t="s">
        <v>82</v>
      </c>
      <c r="AY103" s="18" t="s">
        <v>154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162</v>
      </c>
      <c r="BM103" s="140" t="s">
        <v>413</v>
      </c>
    </row>
    <row r="104" spans="2:65" s="1" customFormat="1" ht="16.5" customHeight="1" x14ac:dyDescent="0.2">
      <c r="B104" s="33"/>
      <c r="C104" s="129" t="s">
        <v>290</v>
      </c>
      <c r="D104" s="129" t="s">
        <v>157</v>
      </c>
      <c r="E104" s="130" t="s">
        <v>1365</v>
      </c>
      <c r="F104" s="131" t="s">
        <v>1366</v>
      </c>
      <c r="G104" s="132" t="s">
        <v>1100</v>
      </c>
      <c r="H104" s="133">
        <v>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177</v>
      </c>
      <c r="V104" s="1">
        <f t="shared" si="0"/>
        <v>0</v>
      </c>
      <c r="AR104" s="140" t="s">
        <v>162</v>
      </c>
      <c r="AT104" s="140" t="s">
        <v>157</v>
      </c>
      <c r="AU104" s="140" t="s">
        <v>82</v>
      </c>
      <c r="AY104" s="18" t="s">
        <v>154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162</v>
      </c>
      <c r="BM104" s="140" t="s">
        <v>428</v>
      </c>
    </row>
    <row r="105" spans="2:65" s="1" customFormat="1" ht="16.5" customHeight="1" x14ac:dyDescent="0.2">
      <c r="B105" s="33"/>
      <c r="C105" s="129" t="s">
        <v>294</v>
      </c>
      <c r="D105" s="129" t="s">
        <v>157</v>
      </c>
      <c r="E105" s="130" t="s">
        <v>1367</v>
      </c>
      <c r="F105" s="131" t="s">
        <v>1368</v>
      </c>
      <c r="G105" s="132" t="s">
        <v>188</v>
      </c>
      <c r="H105" s="133">
        <v>12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19</v>
      </c>
      <c r="V105" s="1" t="str">
        <f t="shared" si="0"/>
        <v/>
      </c>
      <c r="AR105" s="140" t="s">
        <v>162</v>
      </c>
      <c r="AT105" s="140" t="s">
        <v>157</v>
      </c>
      <c r="AU105" s="140" t="s">
        <v>82</v>
      </c>
      <c r="AY105" s="18" t="s">
        <v>154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162</v>
      </c>
      <c r="BM105" s="140" t="s">
        <v>443</v>
      </c>
    </row>
    <row r="106" spans="2:65" s="1" customFormat="1" ht="16.5" customHeight="1" x14ac:dyDescent="0.2">
      <c r="B106" s="33"/>
      <c r="C106" s="129" t="s">
        <v>300</v>
      </c>
      <c r="D106" s="129" t="s">
        <v>157</v>
      </c>
      <c r="E106" s="130" t="s">
        <v>1369</v>
      </c>
      <c r="F106" s="131" t="s">
        <v>1370</v>
      </c>
      <c r="G106" s="132" t="s">
        <v>188</v>
      </c>
      <c r="H106" s="133">
        <v>220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29" t="s">
        <v>19</v>
      </c>
      <c r="V106" s="1" t="str">
        <f t="shared" si="0"/>
        <v/>
      </c>
      <c r="AR106" s="140" t="s">
        <v>162</v>
      </c>
      <c r="AT106" s="140" t="s">
        <v>157</v>
      </c>
      <c r="AU106" s="140" t="s">
        <v>82</v>
      </c>
      <c r="AY106" s="18" t="s">
        <v>154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162</v>
      </c>
      <c r="BM106" s="140" t="s">
        <v>458</v>
      </c>
    </row>
    <row r="107" spans="2:65" s="1" customFormat="1" ht="16.5" customHeight="1" x14ac:dyDescent="0.2">
      <c r="B107" s="33"/>
      <c r="C107" s="129" t="s">
        <v>307</v>
      </c>
      <c r="D107" s="129" t="s">
        <v>157</v>
      </c>
      <c r="E107" s="130" t="s">
        <v>1371</v>
      </c>
      <c r="F107" s="131" t="s">
        <v>1372</v>
      </c>
      <c r="G107" s="132" t="s">
        <v>188</v>
      </c>
      <c r="H107" s="133">
        <v>159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29" t="s">
        <v>19</v>
      </c>
      <c r="V107" s="1" t="str">
        <f t="shared" si="0"/>
        <v/>
      </c>
      <c r="AR107" s="140" t="s">
        <v>162</v>
      </c>
      <c r="AT107" s="140" t="s">
        <v>157</v>
      </c>
      <c r="AU107" s="140" t="s">
        <v>82</v>
      </c>
      <c r="AY107" s="18" t="s">
        <v>154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162</v>
      </c>
      <c r="BM107" s="140" t="s">
        <v>470</v>
      </c>
    </row>
    <row r="108" spans="2:65" s="1" customFormat="1" ht="16.5" customHeight="1" x14ac:dyDescent="0.2">
      <c r="B108" s="33"/>
      <c r="C108" s="129" t="s">
        <v>7</v>
      </c>
      <c r="D108" s="129" t="s">
        <v>157</v>
      </c>
      <c r="E108" s="130" t="s">
        <v>1373</v>
      </c>
      <c r="F108" s="131" t="s">
        <v>1374</v>
      </c>
      <c r="G108" s="132" t="s">
        <v>188</v>
      </c>
      <c r="H108" s="133">
        <v>63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19</v>
      </c>
      <c r="V108" s="1" t="str">
        <f t="shared" si="0"/>
        <v/>
      </c>
      <c r="AR108" s="140" t="s">
        <v>162</v>
      </c>
      <c r="AT108" s="140" t="s">
        <v>157</v>
      </c>
      <c r="AU108" s="140" t="s">
        <v>82</v>
      </c>
      <c r="AY108" s="18" t="s">
        <v>154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162</v>
      </c>
      <c r="BM108" s="140" t="s">
        <v>482</v>
      </c>
    </row>
    <row r="109" spans="2:65" s="1" customFormat="1" ht="16.5" customHeight="1" x14ac:dyDescent="0.2">
      <c r="B109" s="33"/>
      <c r="C109" s="129" t="s">
        <v>316</v>
      </c>
      <c r="D109" s="129" t="s">
        <v>157</v>
      </c>
      <c r="E109" s="130" t="s">
        <v>1375</v>
      </c>
      <c r="F109" s="131" t="s">
        <v>1376</v>
      </c>
      <c r="G109" s="132" t="s">
        <v>188</v>
      </c>
      <c r="H109" s="133">
        <v>18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162</v>
      </c>
      <c r="AT109" s="140" t="s">
        <v>157</v>
      </c>
      <c r="AU109" s="140" t="s">
        <v>82</v>
      </c>
      <c r="AY109" s="18" t="s">
        <v>154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162</v>
      </c>
      <c r="BM109" s="140" t="s">
        <v>492</v>
      </c>
    </row>
    <row r="110" spans="2:65" s="1" customFormat="1" ht="16.5" customHeight="1" x14ac:dyDescent="0.2">
      <c r="B110" s="33"/>
      <c r="C110" s="129" t="s">
        <v>322</v>
      </c>
      <c r="D110" s="129" t="s">
        <v>157</v>
      </c>
      <c r="E110" s="130" t="s">
        <v>1377</v>
      </c>
      <c r="F110" s="131" t="s">
        <v>1378</v>
      </c>
      <c r="G110" s="132" t="s">
        <v>188</v>
      </c>
      <c r="H110" s="133">
        <v>48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177</v>
      </c>
      <c r="V110" s="1">
        <f t="shared" si="0"/>
        <v>0</v>
      </c>
      <c r="AR110" s="140" t="s">
        <v>162</v>
      </c>
      <c r="AT110" s="140" t="s">
        <v>157</v>
      </c>
      <c r="AU110" s="140" t="s">
        <v>82</v>
      </c>
      <c r="AY110" s="18" t="s">
        <v>154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162</v>
      </c>
      <c r="BM110" s="140" t="s">
        <v>508</v>
      </c>
    </row>
    <row r="111" spans="2:65" s="1" customFormat="1" ht="16.5" customHeight="1" x14ac:dyDescent="0.2">
      <c r="B111" s="33"/>
      <c r="C111" s="129" t="s">
        <v>328</v>
      </c>
      <c r="D111" s="129" t="s">
        <v>157</v>
      </c>
      <c r="E111" s="130" t="s">
        <v>1379</v>
      </c>
      <c r="F111" s="131" t="s">
        <v>1380</v>
      </c>
      <c r="G111" s="132" t="s">
        <v>188</v>
      </c>
      <c r="H111" s="133">
        <v>48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177</v>
      </c>
      <c r="V111" s="1">
        <f t="shared" si="0"/>
        <v>0</v>
      </c>
      <c r="AR111" s="140" t="s">
        <v>162</v>
      </c>
      <c r="AT111" s="140" t="s">
        <v>157</v>
      </c>
      <c r="AU111" s="140" t="s">
        <v>82</v>
      </c>
      <c r="AY111" s="18" t="s">
        <v>154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162</v>
      </c>
      <c r="BM111" s="140" t="s">
        <v>523</v>
      </c>
    </row>
    <row r="112" spans="2:65" s="1" customFormat="1" ht="16.5" customHeight="1" x14ac:dyDescent="0.2">
      <c r="B112" s="33"/>
      <c r="C112" s="129" t="s">
        <v>336</v>
      </c>
      <c r="D112" s="129" t="s">
        <v>157</v>
      </c>
      <c r="E112" s="130" t="s">
        <v>1381</v>
      </c>
      <c r="F112" s="131" t="s">
        <v>1382</v>
      </c>
      <c r="G112" s="132" t="s">
        <v>1100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29" t="s">
        <v>19</v>
      </c>
      <c r="V112" s="1" t="str">
        <f t="shared" si="0"/>
        <v/>
      </c>
      <c r="AR112" s="140" t="s">
        <v>162</v>
      </c>
      <c r="AT112" s="140" t="s">
        <v>157</v>
      </c>
      <c r="AU112" s="140" t="s">
        <v>82</v>
      </c>
      <c r="AY112" s="18" t="s">
        <v>154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162</v>
      </c>
      <c r="BM112" s="140" t="s">
        <v>533</v>
      </c>
    </row>
    <row r="113" spans="2:65" s="1" customFormat="1" ht="16.5" customHeight="1" x14ac:dyDescent="0.2">
      <c r="B113" s="33"/>
      <c r="C113" s="129" t="s">
        <v>340</v>
      </c>
      <c r="D113" s="129" t="s">
        <v>157</v>
      </c>
      <c r="E113" s="130" t="s">
        <v>1383</v>
      </c>
      <c r="F113" s="131" t="s">
        <v>1384</v>
      </c>
      <c r="G113" s="132" t="s">
        <v>1100</v>
      </c>
      <c r="H113" s="133">
        <v>1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29" t="s">
        <v>177</v>
      </c>
      <c r="V113" s="1">
        <f t="shared" si="0"/>
        <v>0</v>
      </c>
      <c r="AR113" s="140" t="s">
        <v>162</v>
      </c>
      <c r="AT113" s="140" t="s">
        <v>157</v>
      </c>
      <c r="AU113" s="140" t="s">
        <v>82</v>
      </c>
      <c r="AY113" s="18" t="s">
        <v>154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162</v>
      </c>
      <c r="BM113" s="140" t="s">
        <v>544</v>
      </c>
    </row>
    <row r="114" spans="2:65" s="1" customFormat="1" ht="16.5" customHeight="1" x14ac:dyDescent="0.2">
      <c r="B114" s="33"/>
      <c r="C114" s="129" t="s">
        <v>346</v>
      </c>
      <c r="D114" s="129" t="s">
        <v>157</v>
      </c>
      <c r="E114" s="130" t="s">
        <v>1385</v>
      </c>
      <c r="F114" s="131" t="s">
        <v>1386</v>
      </c>
      <c r="G114" s="132" t="s">
        <v>1100</v>
      </c>
      <c r="H114" s="133">
        <v>108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29" t="s">
        <v>19</v>
      </c>
      <c r="V114" s="1" t="str">
        <f t="shared" si="0"/>
        <v/>
      </c>
      <c r="AR114" s="140" t="s">
        <v>162</v>
      </c>
      <c r="AT114" s="140" t="s">
        <v>157</v>
      </c>
      <c r="AU114" s="140" t="s">
        <v>82</v>
      </c>
      <c r="AY114" s="18" t="s">
        <v>154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162</v>
      </c>
      <c r="BM114" s="140" t="s">
        <v>553</v>
      </c>
    </row>
    <row r="115" spans="2:65" s="1" customFormat="1" ht="16.5" customHeight="1" x14ac:dyDescent="0.2">
      <c r="B115" s="33"/>
      <c r="C115" s="129" t="s">
        <v>352</v>
      </c>
      <c r="D115" s="129" t="s">
        <v>157</v>
      </c>
      <c r="E115" s="130" t="s">
        <v>1387</v>
      </c>
      <c r="F115" s="131" t="s">
        <v>1388</v>
      </c>
      <c r="G115" s="132" t="s">
        <v>188</v>
      </c>
      <c r="H115" s="133">
        <v>175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29" t="s">
        <v>19</v>
      </c>
      <c r="V115" s="1" t="str">
        <f t="shared" si="0"/>
        <v/>
      </c>
      <c r="AR115" s="140" t="s">
        <v>162</v>
      </c>
      <c r="AT115" s="140" t="s">
        <v>157</v>
      </c>
      <c r="AU115" s="140" t="s">
        <v>82</v>
      </c>
      <c r="AY115" s="18" t="s">
        <v>154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162</v>
      </c>
      <c r="BM115" s="140" t="s">
        <v>566</v>
      </c>
    </row>
    <row r="116" spans="2:65" s="1" customFormat="1" ht="16.5" customHeight="1" x14ac:dyDescent="0.2">
      <c r="B116" s="33"/>
      <c r="C116" s="129" t="s">
        <v>359</v>
      </c>
      <c r="D116" s="129" t="s">
        <v>157</v>
      </c>
      <c r="E116" s="130" t="s">
        <v>1389</v>
      </c>
      <c r="F116" s="131" t="s">
        <v>1390</v>
      </c>
      <c r="G116" s="132" t="s">
        <v>1100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29" t="s">
        <v>19</v>
      </c>
      <c r="V116" s="1" t="str">
        <f t="shared" si="0"/>
        <v/>
      </c>
      <c r="AR116" s="140" t="s">
        <v>162</v>
      </c>
      <c r="AT116" s="140" t="s">
        <v>157</v>
      </c>
      <c r="AU116" s="140" t="s">
        <v>82</v>
      </c>
      <c r="AY116" s="18" t="s">
        <v>154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162</v>
      </c>
      <c r="BM116" s="140" t="s">
        <v>576</v>
      </c>
    </row>
    <row r="117" spans="2:65" s="1" customFormat="1" ht="16.5" customHeight="1" x14ac:dyDescent="0.2">
      <c r="B117" s="33"/>
      <c r="C117" s="129" t="s">
        <v>366</v>
      </c>
      <c r="D117" s="129" t="s">
        <v>157</v>
      </c>
      <c r="E117" s="130" t="s">
        <v>1391</v>
      </c>
      <c r="F117" s="131" t="s">
        <v>1392</v>
      </c>
      <c r="G117" s="132" t="s">
        <v>672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29" t="s">
        <v>19</v>
      </c>
      <c r="V117" s="1" t="str">
        <f t="shared" si="0"/>
        <v/>
      </c>
      <c r="AR117" s="140" t="s">
        <v>162</v>
      </c>
      <c r="AT117" s="140" t="s">
        <v>157</v>
      </c>
      <c r="AU117" s="140" t="s">
        <v>82</v>
      </c>
      <c r="AY117" s="18" t="s">
        <v>154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162</v>
      </c>
      <c r="BM117" s="140" t="s">
        <v>590</v>
      </c>
    </row>
    <row r="118" spans="2:65" s="1" customFormat="1" ht="16.5" customHeight="1" x14ac:dyDescent="0.2">
      <c r="B118" s="33"/>
      <c r="C118" s="129" t="s">
        <v>374</v>
      </c>
      <c r="D118" s="129" t="s">
        <v>157</v>
      </c>
      <c r="E118" s="130" t="s">
        <v>1393</v>
      </c>
      <c r="F118" s="131" t="s">
        <v>1394</v>
      </c>
      <c r="G118" s="132" t="s">
        <v>672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29" t="s">
        <v>19</v>
      </c>
      <c r="V118" s="1" t="str">
        <f t="shared" si="0"/>
        <v/>
      </c>
      <c r="AR118" s="140" t="s">
        <v>162</v>
      </c>
      <c r="AT118" s="140" t="s">
        <v>157</v>
      </c>
      <c r="AU118" s="140" t="s">
        <v>82</v>
      </c>
      <c r="AY118" s="18" t="s">
        <v>154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162</v>
      </c>
      <c r="BM118" s="140" t="s">
        <v>602</v>
      </c>
    </row>
    <row r="119" spans="2:65" s="1" customFormat="1" ht="16.5" customHeight="1" x14ac:dyDescent="0.2">
      <c r="B119" s="33"/>
      <c r="C119" s="129" t="s">
        <v>413</v>
      </c>
      <c r="D119" s="129" t="s">
        <v>157</v>
      </c>
      <c r="E119" s="130" t="s">
        <v>1395</v>
      </c>
      <c r="F119" s="131" t="s">
        <v>1396</v>
      </c>
      <c r="G119" s="132" t="s">
        <v>1100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29" t="s">
        <v>19</v>
      </c>
      <c r="V119" s="1" t="str">
        <f t="shared" si="0"/>
        <v/>
      </c>
      <c r="AR119" s="140" t="s">
        <v>162</v>
      </c>
      <c r="AT119" s="140" t="s">
        <v>157</v>
      </c>
      <c r="AU119" s="140" t="s">
        <v>82</v>
      </c>
      <c r="AY119" s="18" t="s">
        <v>154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162</v>
      </c>
      <c r="BM119" s="140" t="s">
        <v>613</v>
      </c>
    </row>
    <row r="120" spans="2:65" s="1" customFormat="1" ht="16.5" customHeight="1" x14ac:dyDescent="0.2">
      <c r="B120" s="33"/>
      <c r="C120" s="129" t="s">
        <v>420</v>
      </c>
      <c r="D120" s="129" t="s">
        <v>157</v>
      </c>
      <c r="E120" s="130" t="s">
        <v>1397</v>
      </c>
      <c r="F120" s="131" t="s">
        <v>1398</v>
      </c>
      <c r="G120" s="132" t="s">
        <v>672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29" t="s">
        <v>19</v>
      </c>
      <c r="V120" s="1" t="str">
        <f t="shared" si="0"/>
        <v/>
      </c>
      <c r="AR120" s="140" t="s">
        <v>162</v>
      </c>
      <c r="AT120" s="140" t="s">
        <v>157</v>
      </c>
      <c r="AU120" s="140" t="s">
        <v>82</v>
      </c>
      <c r="AY120" s="18" t="s">
        <v>154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162</v>
      </c>
      <c r="BM120" s="140" t="s">
        <v>623</v>
      </c>
    </row>
    <row r="121" spans="2:65" s="1" customFormat="1" ht="16.5" customHeight="1" x14ac:dyDescent="0.2">
      <c r="B121" s="33"/>
      <c r="C121" s="129" t="s">
        <v>428</v>
      </c>
      <c r="D121" s="129" t="s">
        <v>157</v>
      </c>
      <c r="E121" s="130" t="s">
        <v>1399</v>
      </c>
      <c r="F121" s="131" t="s">
        <v>1400</v>
      </c>
      <c r="G121" s="132" t="s">
        <v>1100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29" t="s">
        <v>19</v>
      </c>
      <c r="V121" s="1" t="str">
        <f t="shared" si="0"/>
        <v/>
      </c>
      <c r="AR121" s="140" t="s">
        <v>162</v>
      </c>
      <c r="AT121" s="140" t="s">
        <v>157</v>
      </c>
      <c r="AU121" s="140" t="s">
        <v>82</v>
      </c>
      <c r="AY121" s="18" t="s">
        <v>154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162</v>
      </c>
      <c r="BM121" s="140" t="s">
        <v>635</v>
      </c>
    </row>
    <row r="122" spans="2:65" s="1" customFormat="1" ht="16.5" customHeight="1" x14ac:dyDescent="0.2">
      <c r="B122" s="33"/>
      <c r="C122" s="129" t="s">
        <v>432</v>
      </c>
      <c r="D122" s="129" t="s">
        <v>157</v>
      </c>
      <c r="E122" s="130" t="s">
        <v>1401</v>
      </c>
      <c r="F122" s="131" t="s">
        <v>1402</v>
      </c>
      <c r="G122" s="132" t="s">
        <v>1403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29" t="s">
        <v>19</v>
      </c>
      <c r="V122" s="1" t="str">
        <f t="shared" si="0"/>
        <v/>
      </c>
      <c r="AR122" s="140" t="s">
        <v>162</v>
      </c>
      <c r="AT122" s="140" t="s">
        <v>157</v>
      </c>
      <c r="AU122" s="140" t="s">
        <v>82</v>
      </c>
      <c r="AY122" s="18" t="s">
        <v>154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162</v>
      </c>
      <c r="BM122" s="140" t="s">
        <v>647</v>
      </c>
    </row>
    <row r="123" spans="2:65" s="1" customFormat="1" ht="16.5" customHeight="1" x14ac:dyDescent="0.2">
      <c r="B123" s="33"/>
      <c r="C123" s="129" t="s">
        <v>443</v>
      </c>
      <c r="D123" s="129" t="s">
        <v>157</v>
      </c>
      <c r="E123" s="130" t="s">
        <v>1404</v>
      </c>
      <c r="F123" s="131" t="s">
        <v>1405</v>
      </c>
      <c r="G123" s="132" t="s">
        <v>1403</v>
      </c>
      <c r="H123" s="133">
        <v>7</v>
      </c>
      <c r="I123" s="134"/>
      <c r="J123" s="135">
        <f t="shared" si="1"/>
        <v>0</v>
      </c>
      <c r="K123" s="131" t="s">
        <v>19</v>
      </c>
      <c r="L123" s="33"/>
      <c r="M123" s="185" t="s">
        <v>19</v>
      </c>
      <c r="N123" s="186" t="s">
        <v>47</v>
      </c>
      <c r="O123" s="183"/>
      <c r="P123" s="187">
        <f t="shared" si="2"/>
        <v>0</v>
      </c>
      <c r="Q123" s="187">
        <v>0</v>
      </c>
      <c r="R123" s="187">
        <f t="shared" si="3"/>
        <v>0</v>
      </c>
      <c r="S123" s="187">
        <v>0</v>
      </c>
      <c r="T123" s="187">
        <f t="shared" si="4"/>
        <v>0</v>
      </c>
      <c r="U123" s="336" t="s">
        <v>19</v>
      </c>
      <c r="V123" s="1" t="str">
        <f t="shared" si="0"/>
        <v/>
      </c>
      <c r="AR123" s="140" t="s">
        <v>162</v>
      </c>
      <c r="AT123" s="140" t="s">
        <v>157</v>
      </c>
      <c r="AU123" s="140" t="s">
        <v>82</v>
      </c>
      <c r="AY123" s="18" t="s">
        <v>154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162</v>
      </c>
      <c r="BM123" s="140" t="s">
        <v>659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v/ClxNYWOvskJx7zW15mGP4PjdrpGjcPaWIfp5sO3jOcK5q6kfPNhEkRm1xJskny66hS1XlDqg8+WMZCpP8FTA==" saltValue="JoxNbfVPn6vPuF81VXk3kw==" spinCount="100000" sheet="1" objects="1" scenarios="1" formatColumns="0" formatRows="0" autoFilter="0"/>
  <autoFilter ref="C85:K123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B2:BM115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Zborovská 526/44, 15000 Praha 5, b.j.č. 6</v>
      </c>
      <c r="F7" s="315"/>
      <c r="G7" s="315"/>
      <c r="H7" s="315"/>
      <c r="L7" s="21"/>
    </row>
    <row r="8" spans="2:46" s="1" customFormat="1" ht="12" customHeight="1" x14ac:dyDescent="0.2">
      <c r="B8" s="33"/>
      <c r="D8" s="28" t="s">
        <v>110</v>
      </c>
      <c r="L8" s="33"/>
    </row>
    <row r="9" spans="2:46" s="1" customFormat="1" ht="16.5" customHeight="1" x14ac:dyDescent="0.2">
      <c r="B9" s="33"/>
      <c r="E9" s="273" t="s">
        <v>1406</v>
      </c>
      <c r="F9" s="316"/>
      <c r="G9" s="316"/>
      <c r="H9" s="316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25. 4. 2025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7" t="str">
        <f>'Rekapitulace stavby'!E14</f>
        <v>Vyplň údaj</v>
      </c>
      <c r="F18" s="298"/>
      <c r="G18" s="298"/>
      <c r="H18" s="298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3" t="s">
        <v>40</v>
      </c>
      <c r="F27" s="303"/>
      <c r="G27" s="303"/>
      <c r="H27" s="303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ROUND(J86,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ROUND((SUM(BE86:BE114)),  2)</f>
        <v>0</v>
      </c>
      <c r="I33" s="92">
        <v>0.21</v>
      </c>
      <c r="J33" s="82">
        <f>ROUND(((SUM(BE86:BE114))*I33),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ROUND((SUM(BF86:BF114)),  2)</f>
        <v>0</v>
      </c>
      <c r="I34" s="92">
        <v>0.12</v>
      </c>
      <c r="J34" s="82">
        <f>ROUND(((SUM(BF86:BF114))*I34),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ROUND((SUM(BG86:BG114)),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ROUND((SUM(BH86:BH114)),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ROUND((SUM(BI86:BI114)),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114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4" t="str">
        <f>E7</f>
        <v>Rekonstrukce bytových jednotek MČ Zborovská 526/44, 15000 Praha 5, b.j.č. 6</v>
      </c>
      <c r="F48" s="315"/>
      <c r="G48" s="315"/>
      <c r="H48" s="315"/>
      <c r="L48" s="33"/>
    </row>
    <row r="49" spans="2:47" s="1" customFormat="1" ht="12" customHeight="1" x14ac:dyDescent="0.2">
      <c r="B49" s="33"/>
      <c r="C49" s="28" t="s">
        <v>110</v>
      </c>
      <c r="L49" s="33"/>
    </row>
    <row r="50" spans="2:47" s="1" customFormat="1" ht="16.5" customHeight="1" x14ac:dyDescent="0.2">
      <c r="B50" s="33"/>
      <c r="E50" s="273" t="str">
        <f>E9</f>
        <v>VRN - Vedlejší rozpočtové náklady</v>
      </c>
      <c r="F50" s="316"/>
      <c r="G50" s="316"/>
      <c r="H50" s="316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Zborovská 526/44, 15000 Praha 5</v>
      </c>
      <c r="I52" s="28" t="s">
        <v>23</v>
      </c>
      <c r="J52" s="50" t="str">
        <f>IF(J12="","",J12)</f>
        <v>25. 4. 2025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115</v>
      </c>
      <c r="D57" s="93"/>
      <c r="E57" s="93"/>
      <c r="F57" s="93"/>
      <c r="G57" s="93"/>
      <c r="H57" s="93"/>
      <c r="I57" s="93"/>
      <c r="J57" s="100" t="s">
        <v>116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J86</f>
        <v>0</v>
      </c>
      <c r="L59" s="33"/>
      <c r="AU59" s="18" t="s">
        <v>117</v>
      </c>
    </row>
    <row r="60" spans="2:47" s="8" customFormat="1" ht="24.95" customHeight="1" x14ac:dyDescent="0.2">
      <c r="B60" s="102"/>
      <c r="D60" s="103" t="s">
        <v>1406</v>
      </c>
      <c r="E60" s="104"/>
      <c r="F60" s="104"/>
      <c r="G60" s="104"/>
      <c r="H60" s="104"/>
      <c r="I60" s="104"/>
      <c r="J60" s="105">
        <f>J87</f>
        <v>0</v>
      </c>
      <c r="L60" s="102"/>
    </row>
    <row r="61" spans="2:47" s="9" customFormat="1" ht="19.899999999999999" customHeight="1" x14ac:dyDescent="0.2">
      <c r="B61" s="106"/>
      <c r="D61" s="107" t="s">
        <v>1407</v>
      </c>
      <c r="E61" s="108"/>
      <c r="F61" s="108"/>
      <c r="G61" s="108"/>
      <c r="H61" s="108"/>
      <c r="I61" s="108"/>
      <c r="J61" s="109">
        <f>J88</f>
        <v>0</v>
      </c>
      <c r="L61" s="106"/>
    </row>
    <row r="62" spans="2:47" s="9" customFormat="1" ht="19.899999999999999" customHeight="1" x14ac:dyDescent="0.2">
      <c r="B62" s="106"/>
      <c r="D62" s="107" t="s">
        <v>1408</v>
      </c>
      <c r="E62" s="108"/>
      <c r="F62" s="108"/>
      <c r="G62" s="108"/>
      <c r="H62" s="108"/>
      <c r="I62" s="108"/>
      <c r="J62" s="109">
        <f>J94</f>
        <v>0</v>
      </c>
      <c r="L62" s="106"/>
    </row>
    <row r="63" spans="2:47" s="9" customFormat="1" ht="19.899999999999999" customHeight="1" x14ac:dyDescent="0.2">
      <c r="B63" s="106"/>
      <c r="D63" s="107" t="s">
        <v>1409</v>
      </c>
      <c r="E63" s="108"/>
      <c r="F63" s="108"/>
      <c r="G63" s="108"/>
      <c r="H63" s="108"/>
      <c r="I63" s="108"/>
      <c r="J63" s="109">
        <f>J99</f>
        <v>0</v>
      </c>
      <c r="L63" s="106"/>
    </row>
    <row r="64" spans="2:47" s="9" customFormat="1" ht="19.899999999999999" customHeight="1" x14ac:dyDescent="0.2">
      <c r="B64" s="106"/>
      <c r="D64" s="107" t="s">
        <v>1410</v>
      </c>
      <c r="E64" s="108"/>
      <c r="F64" s="108"/>
      <c r="G64" s="108"/>
      <c r="H64" s="108"/>
      <c r="I64" s="108"/>
      <c r="J64" s="109">
        <f>J102</f>
        <v>0</v>
      </c>
      <c r="L64" s="106"/>
    </row>
    <row r="65" spans="2:12" s="9" customFormat="1" ht="19.899999999999999" customHeight="1" x14ac:dyDescent="0.2">
      <c r="B65" s="106"/>
      <c r="D65" s="107" t="s">
        <v>1411</v>
      </c>
      <c r="E65" s="108"/>
      <c r="F65" s="108"/>
      <c r="G65" s="108"/>
      <c r="H65" s="108"/>
      <c r="I65" s="108"/>
      <c r="J65" s="109">
        <f>J106</f>
        <v>0</v>
      </c>
      <c r="L65" s="106"/>
    </row>
    <row r="66" spans="2:12" s="9" customFormat="1" ht="19.899999999999999" customHeight="1" x14ac:dyDescent="0.2">
      <c r="B66" s="106"/>
      <c r="D66" s="107" t="s">
        <v>1412</v>
      </c>
      <c r="E66" s="108"/>
      <c r="F66" s="108"/>
      <c r="G66" s="108"/>
      <c r="H66" s="108"/>
      <c r="I66" s="108"/>
      <c r="J66" s="109">
        <f>J112</f>
        <v>0</v>
      </c>
      <c r="L66" s="106"/>
    </row>
    <row r="67" spans="2:12" s="1" customFormat="1" ht="21.75" customHeight="1" x14ac:dyDescent="0.2">
      <c r="B67" s="33"/>
      <c r="L67" s="33"/>
    </row>
    <row r="68" spans="2:12" s="1" customFormat="1" ht="6.95" customHeight="1" x14ac:dyDescent="0.2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 x14ac:dyDescent="0.2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 x14ac:dyDescent="0.2">
      <c r="B73" s="33"/>
      <c r="C73" s="22" t="s">
        <v>138</v>
      </c>
      <c r="L73" s="33"/>
    </row>
    <row r="74" spans="2:12" s="1" customFormat="1" ht="6.95" customHeight="1" x14ac:dyDescent="0.2">
      <c r="B74" s="33"/>
      <c r="L74" s="33"/>
    </row>
    <row r="75" spans="2:12" s="1" customFormat="1" ht="12" customHeight="1" x14ac:dyDescent="0.2">
      <c r="B75" s="33"/>
      <c r="C75" s="28" t="s">
        <v>16</v>
      </c>
      <c r="L75" s="33"/>
    </row>
    <row r="76" spans="2:12" s="1" customFormat="1" ht="16.5" customHeight="1" x14ac:dyDescent="0.2">
      <c r="B76" s="33"/>
      <c r="E76" s="314" t="str">
        <f>E7</f>
        <v>Rekonstrukce bytových jednotek MČ Zborovská 526/44, 15000 Praha 5, b.j.č. 6</v>
      </c>
      <c r="F76" s="315"/>
      <c r="G76" s="315"/>
      <c r="H76" s="315"/>
      <c r="L76" s="33"/>
    </row>
    <row r="77" spans="2:12" s="1" customFormat="1" ht="12" customHeight="1" x14ac:dyDescent="0.2">
      <c r="B77" s="33"/>
      <c r="C77" s="28" t="s">
        <v>110</v>
      </c>
      <c r="L77" s="33"/>
    </row>
    <row r="78" spans="2:12" s="1" customFormat="1" ht="16.5" customHeight="1" x14ac:dyDescent="0.2">
      <c r="B78" s="33"/>
      <c r="E78" s="273" t="str">
        <f>E9</f>
        <v>VRN - Vedlejší rozpočtové náklady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F12</f>
        <v>Zborovská 526/44, 15000 Praha 5</v>
      </c>
      <c r="I80" s="28" t="s">
        <v>23</v>
      </c>
      <c r="J80" s="50" t="str">
        <f>IF(J12="","",J12)</f>
        <v>25. 4. 2025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E15</f>
        <v>Městská část Praha 5</v>
      </c>
      <c r="I82" s="28" t="s">
        <v>33</v>
      </c>
      <c r="J82" s="31" t="str">
        <f>E21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IF(E18="","",E18)</f>
        <v>Vyplň údaj</v>
      </c>
      <c r="I83" s="28" t="s">
        <v>37</v>
      </c>
      <c r="J83" s="31" t="str">
        <f>E24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139</v>
      </c>
      <c r="D85" s="112" t="s">
        <v>60</v>
      </c>
      <c r="E85" s="112" t="s">
        <v>56</v>
      </c>
      <c r="F85" s="112" t="s">
        <v>57</v>
      </c>
      <c r="G85" s="112" t="s">
        <v>140</v>
      </c>
      <c r="H85" s="112" t="s">
        <v>141</v>
      </c>
      <c r="I85" s="112" t="s">
        <v>142</v>
      </c>
      <c r="J85" s="112" t="s">
        <v>116</v>
      </c>
      <c r="K85" s="113" t="s">
        <v>143</v>
      </c>
      <c r="L85" s="110"/>
      <c r="M85" s="56" t="s">
        <v>19</v>
      </c>
      <c r="N85" s="57" t="s">
        <v>45</v>
      </c>
      <c r="O85" s="57" t="s">
        <v>144</v>
      </c>
      <c r="P85" s="57" t="s">
        <v>145</v>
      </c>
      <c r="Q85" s="57" t="s">
        <v>146</v>
      </c>
      <c r="R85" s="57" t="s">
        <v>147</v>
      </c>
      <c r="S85" s="57" t="s">
        <v>148</v>
      </c>
      <c r="T85" s="57" t="s">
        <v>149</v>
      </c>
      <c r="U85" s="58" t="s">
        <v>150</v>
      </c>
    </row>
    <row r="86" spans="2:65" s="1" customFormat="1" ht="22.9" customHeight="1" x14ac:dyDescent="0.25">
      <c r="B86" s="33"/>
      <c r="C86" s="61" t="s">
        <v>151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52"/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105</v>
      </c>
      <c r="F87" s="119" t="s">
        <v>106</v>
      </c>
      <c r="I87" s="120"/>
      <c r="J87" s="121">
        <f>BK87</f>
        <v>0</v>
      </c>
      <c r="L87" s="117"/>
      <c r="M87" s="122"/>
      <c r="P87" s="123">
        <f>P88+P94+P99+P102+P106+P112</f>
        <v>0</v>
      </c>
      <c r="R87" s="123">
        <f>R88+R94+R99+R102+R106+R112</f>
        <v>0</v>
      </c>
      <c r="T87" s="123">
        <f>T88+T94+T99+T102+T106+T112</f>
        <v>0</v>
      </c>
      <c r="U87" s="124"/>
      <c r="AR87" s="118" t="s">
        <v>185</v>
      </c>
      <c r="AT87" s="125" t="s">
        <v>74</v>
      </c>
      <c r="AU87" s="125" t="s">
        <v>75</v>
      </c>
      <c r="AY87" s="118" t="s">
        <v>154</v>
      </c>
      <c r="BK87" s="126">
        <f>BK88+BK94+BK99+BK102+BK106+BK112</f>
        <v>0</v>
      </c>
    </row>
    <row r="88" spans="2:65" s="11" customFormat="1" ht="22.9" customHeight="1" x14ac:dyDescent="0.2">
      <c r="B88" s="117"/>
      <c r="D88" s="118" t="s">
        <v>74</v>
      </c>
      <c r="E88" s="127" t="s">
        <v>1413</v>
      </c>
      <c r="F88" s="127" t="s">
        <v>1414</v>
      </c>
      <c r="I88" s="120"/>
      <c r="J88" s="128">
        <f>BK88</f>
        <v>0</v>
      </c>
      <c r="L88" s="117"/>
      <c r="M88" s="122"/>
      <c r="P88" s="123">
        <f>SUM(P89:P93)</f>
        <v>0</v>
      </c>
      <c r="R88" s="123">
        <f>SUM(R89:R93)</f>
        <v>0</v>
      </c>
      <c r="T88" s="123">
        <f>SUM(T89:T93)</f>
        <v>0</v>
      </c>
      <c r="U88" s="124"/>
      <c r="AR88" s="118" t="s">
        <v>185</v>
      </c>
      <c r="AT88" s="125" t="s">
        <v>74</v>
      </c>
      <c r="AU88" s="125" t="s">
        <v>82</v>
      </c>
      <c r="AY88" s="118" t="s">
        <v>154</v>
      </c>
      <c r="BK88" s="126">
        <f>SUM(BK89:BK93)</f>
        <v>0</v>
      </c>
    </row>
    <row r="89" spans="2:65" s="1" customFormat="1" ht="16.5" customHeight="1" x14ac:dyDescent="0.2">
      <c r="B89" s="33"/>
      <c r="C89" s="129" t="s">
        <v>82</v>
      </c>
      <c r="D89" s="129" t="s">
        <v>157</v>
      </c>
      <c r="E89" s="130" t="s">
        <v>1415</v>
      </c>
      <c r="F89" s="131" t="s">
        <v>1416</v>
      </c>
      <c r="G89" s="132" t="s">
        <v>1417</v>
      </c>
      <c r="H89" s="133">
        <v>1</v>
      </c>
      <c r="I89" s="134"/>
      <c r="J89" s="135">
        <f>ROUND(I89*H89,2)</f>
        <v>0</v>
      </c>
      <c r="K89" s="131" t="s">
        <v>161</v>
      </c>
      <c r="L89" s="33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8">
        <f>S89*H89</f>
        <v>0</v>
      </c>
      <c r="U89" s="139" t="s">
        <v>19</v>
      </c>
      <c r="AR89" s="140" t="s">
        <v>1418</v>
      </c>
      <c r="AT89" s="140" t="s">
        <v>157</v>
      </c>
      <c r="AU89" s="140" t="s">
        <v>88</v>
      </c>
      <c r="AY89" s="18" t="s">
        <v>154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88</v>
      </c>
      <c r="BK89" s="141">
        <f>ROUND(I89*H89,2)</f>
        <v>0</v>
      </c>
      <c r="BL89" s="18" t="s">
        <v>1418</v>
      </c>
      <c r="BM89" s="140" t="s">
        <v>1419</v>
      </c>
    </row>
    <row r="90" spans="2:65" s="1" customFormat="1" ht="11.25" x14ac:dyDescent="0.2">
      <c r="B90" s="33"/>
      <c r="D90" s="142" t="s">
        <v>164</v>
      </c>
      <c r="F90" s="143" t="s">
        <v>1420</v>
      </c>
      <c r="I90" s="144"/>
      <c r="L90" s="33"/>
      <c r="M90" s="145"/>
      <c r="U90" s="54"/>
      <c r="AT90" s="18" t="s">
        <v>164</v>
      </c>
      <c r="AU90" s="18" t="s">
        <v>88</v>
      </c>
    </row>
    <row r="91" spans="2:65" s="1" customFormat="1" ht="19.5" x14ac:dyDescent="0.2">
      <c r="B91" s="33"/>
      <c r="D91" s="147" t="s">
        <v>240</v>
      </c>
      <c r="F91" s="164" t="s">
        <v>1421</v>
      </c>
      <c r="I91" s="144"/>
      <c r="L91" s="33"/>
      <c r="M91" s="145"/>
      <c r="U91" s="54"/>
      <c r="AT91" s="18" t="s">
        <v>240</v>
      </c>
      <c r="AU91" s="18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157</v>
      </c>
      <c r="E92" s="130" t="s">
        <v>1422</v>
      </c>
      <c r="F92" s="131" t="s">
        <v>1423</v>
      </c>
      <c r="G92" s="132" t="s">
        <v>288</v>
      </c>
      <c r="H92" s="133">
        <v>1</v>
      </c>
      <c r="I92" s="134"/>
      <c r="J92" s="135">
        <f>ROUND(I92*H92,2)</f>
        <v>0</v>
      </c>
      <c r="K92" s="131" t="s">
        <v>161</v>
      </c>
      <c r="L92" s="33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8">
        <f>S92*H92</f>
        <v>0</v>
      </c>
      <c r="U92" s="139" t="s">
        <v>19</v>
      </c>
      <c r="AR92" s="140" t="s">
        <v>1418</v>
      </c>
      <c r="AT92" s="140" t="s">
        <v>157</v>
      </c>
      <c r="AU92" s="140" t="s">
        <v>88</v>
      </c>
      <c r="AY92" s="18" t="s">
        <v>154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1418</v>
      </c>
      <c r="BM92" s="140" t="s">
        <v>1424</v>
      </c>
    </row>
    <row r="93" spans="2:65" s="1" customFormat="1" ht="11.25" x14ac:dyDescent="0.2">
      <c r="B93" s="33"/>
      <c r="D93" s="142" t="s">
        <v>164</v>
      </c>
      <c r="F93" s="143" t="s">
        <v>1425</v>
      </c>
      <c r="I93" s="144"/>
      <c r="L93" s="33"/>
      <c r="M93" s="145"/>
      <c r="U93" s="54"/>
      <c r="AT93" s="18" t="s">
        <v>164</v>
      </c>
      <c r="AU93" s="18" t="s">
        <v>88</v>
      </c>
    </row>
    <row r="94" spans="2:65" s="11" customFormat="1" ht="22.9" customHeight="1" x14ac:dyDescent="0.2">
      <c r="B94" s="117"/>
      <c r="D94" s="118" t="s">
        <v>74</v>
      </c>
      <c r="E94" s="127" t="s">
        <v>1426</v>
      </c>
      <c r="F94" s="127" t="s">
        <v>1427</v>
      </c>
      <c r="I94" s="120"/>
      <c r="J94" s="128">
        <f>BK94</f>
        <v>0</v>
      </c>
      <c r="L94" s="117"/>
      <c r="M94" s="122"/>
      <c r="P94" s="123">
        <f>SUM(P95:P98)</f>
        <v>0</v>
      </c>
      <c r="R94" s="123">
        <f>SUM(R95:R98)</f>
        <v>0</v>
      </c>
      <c r="T94" s="123">
        <f>SUM(T95:T98)</f>
        <v>0</v>
      </c>
      <c r="U94" s="124"/>
      <c r="AR94" s="118" t="s">
        <v>185</v>
      </c>
      <c r="AT94" s="125" t="s">
        <v>74</v>
      </c>
      <c r="AU94" s="125" t="s">
        <v>82</v>
      </c>
      <c r="AY94" s="118" t="s">
        <v>154</v>
      </c>
      <c r="BK94" s="126">
        <f>SUM(BK95:BK98)</f>
        <v>0</v>
      </c>
    </row>
    <row r="95" spans="2:65" s="1" customFormat="1" ht="16.5" customHeight="1" x14ac:dyDescent="0.2">
      <c r="B95" s="33"/>
      <c r="C95" s="129" t="s">
        <v>155</v>
      </c>
      <c r="D95" s="129" t="s">
        <v>157</v>
      </c>
      <c r="E95" s="130" t="s">
        <v>1428</v>
      </c>
      <c r="F95" s="131" t="s">
        <v>1427</v>
      </c>
      <c r="G95" s="132" t="s">
        <v>1417</v>
      </c>
      <c r="H95" s="133">
        <v>1</v>
      </c>
      <c r="I95" s="134"/>
      <c r="J95" s="135">
        <f>ROUND(I95*H95,2)</f>
        <v>0</v>
      </c>
      <c r="K95" s="131" t="s">
        <v>161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139" t="s">
        <v>19</v>
      </c>
      <c r="AR95" s="140" t="s">
        <v>1418</v>
      </c>
      <c r="AT95" s="140" t="s">
        <v>157</v>
      </c>
      <c r="AU95" s="140" t="s">
        <v>88</v>
      </c>
      <c r="AY95" s="18" t="s">
        <v>154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1418</v>
      </c>
      <c r="BM95" s="140" t="s">
        <v>1429</v>
      </c>
    </row>
    <row r="96" spans="2:65" s="1" customFormat="1" ht="11.25" x14ac:dyDescent="0.2">
      <c r="B96" s="33"/>
      <c r="D96" s="142" t="s">
        <v>164</v>
      </c>
      <c r="F96" s="143" t="s">
        <v>1430</v>
      </c>
      <c r="I96" s="144"/>
      <c r="L96" s="33"/>
      <c r="M96" s="145"/>
      <c r="U96" s="54"/>
      <c r="AT96" s="18" t="s">
        <v>164</v>
      </c>
      <c r="AU96" s="18" t="s">
        <v>88</v>
      </c>
    </row>
    <row r="97" spans="2:65" s="1" customFormat="1" ht="16.5" customHeight="1" x14ac:dyDescent="0.2">
      <c r="B97" s="33"/>
      <c r="C97" s="129" t="s">
        <v>162</v>
      </c>
      <c r="D97" s="129" t="s">
        <v>157</v>
      </c>
      <c r="E97" s="130" t="s">
        <v>1431</v>
      </c>
      <c r="F97" s="131" t="s">
        <v>1432</v>
      </c>
      <c r="G97" s="132" t="s">
        <v>1417</v>
      </c>
      <c r="H97" s="133">
        <v>1</v>
      </c>
      <c r="I97" s="134"/>
      <c r="J97" s="135">
        <f>ROUND(I97*H97,2)</f>
        <v>0</v>
      </c>
      <c r="K97" s="131" t="s">
        <v>161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139" t="s">
        <v>19</v>
      </c>
      <c r="AR97" s="140" t="s">
        <v>1418</v>
      </c>
      <c r="AT97" s="140" t="s">
        <v>157</v>
      </c>
      <c r="AU97" s="140" t="s">
        <v>88</v>
      </c>
      <c r="AY97" s="18" t="s">
        <v>154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1418</v>
      </c>
      <c r="BM97" s="140" t="s">
        <v>1433</v>
      </c>
    </row>
    <row r="98" spans="2:65" s="1" customFormat="1" ht="11.25" x14ac:dyDescent="0.2">
      <c r="B98" s="33"/>
      <c r="D98" s="142" t="s">
        <v>164</v>
      </c>
      <c r="F98" s="143" t="s">
        <v>1434</v>
      </c>
      <c r="I98" s="144"/>
      <c r="L98" s="33"/>
      <c r="M98" s="145"/>
      <c r="U98" s="54"/>
      <c r="AT98" s="18" t="s">
        <v>164</v>
      </c>
      <c r="AU98" s="18" t="s">
        <v>88</v>
      </c>
    </row>
    <row r="99" spans="2:65" s="11" customFormat="1" ht="22.9" customHeight="1" x14ac:dyDescent="0.2">
      <c r="B99" s="117"/>
      <c r="D99" s="118" t="s">
        <v>74</v>
      </c>
      <c r="E99" s="127" t="s">
        <v>1435</v>
      </c>
      <c r="F99" s="127" t="s">
        <v>1436</v>
      </c>
      <c r="I99" s="120"/>
      <c r="J99" s="128">
        <f>BK99</f>
        <v>0</v>
      </c>
      <c r="L99" s="117"/>
      <c r="M99" s="122"/>
      <c r="P99" s="123">
        <f>SUM(P100:P101)</f>
        <v>0</v>
      </c>
      <c r="R99" s="123">
        <f>SUM(R100:R101)</f>
        <v>0</v>
      </c>
      <c r="T99" s="123">
        <f>SUM(T100:T101)</f>
        <v>0</v>
      </c>
      <c r="U99" s="124"/>
      <c r="AR99" s="118" t="s">
        <v>185</v>
      </c>
      <c r="AT99" s="125" t="s">
        <v>74</v>
      </c>
      <c r="AU99" s="125" t="s">
        <v>82</v>
      </c>
      <c r="AY99" s="118" t="s">
        <v>154</v>
      </c>
      <c r="BK99" s="126">
        <f>SUM(BK100:BK101)</f>
        <v>0</v>
      </c>
    </row>
    <row r="100" spans="2:65" s="1" customFormat="1" ht="16.5" customHeight="1" x14ac:dyDescent="0.2">
      <c r="B100" s="33"/>
      <c r="C100" s="129" t="s">
        <v>185</v>
      </c>
      <c r="D100" s="129" t="s">
        <v>157</v>
      </c>
      <c r="E100" s="130" t="s">
        <v>1437</v>
      </c>
      <c r="F100" s="131" t="s">
        <v>1438</v>
      </c>
      <c r="G100" s="132" t="s">
        <v>1417</v>
      </c>
      <c r="H100" s="133">
        <v>1</v>
      </c>
      <c r="I100" s="134"/>
      <c r="J100" s="135">
        <f>ROUND(I100*H100,2)</f>
        <v>0</v>
      </c>
      <c r="K100" s="131" t="s">
        <v>161</v>
      </c>
      <c r="L100" s="33"/>
      <c r="M100" s="136" t="s">
        <v>19</v>
      </c>
      <c r="N100" s="137" t="s">
        <v>47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8">
        <f>S100*H100</f>
        <v>0</v>
      </c>
      <c r="U100" s="139" t="s">
        <v>19</v>
      </c>
      <c r="AR100" s="140" t="s">
        <v>1418</v>
      </c>
      <c r="AT100" s="140" t="s">
        <v>157</v>
      </c>
      <c r="AU100" s="140" t="s">
        <v>88</v>
      </c>
      <c r="AY100" s="18" t="s">
        <v>154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88</v>
      </c>
      <c r="BK100" s="141">
        <f>ROUND(I100*H100,2)</f>
        <v>0</v>
      </c>
      <c r="BL100" s="18" t="s">
        <v>1418</v>
      </c>
      <c r="BM100" s="140" t="s">
        <v>1439</v>
      </c>
    </row>
    <row r="101" spans="2:65" s="1" customFormat="1" ht="11.25" x14ac:dyDescent="0.2">
      <c r="B101" s="33"/>
      <c r="D101" s="142" t="s">
        <v>164</v>
      </c>
      <c r="F101" s="143" t="s">
        <v>1440</v>
      </c>
      <c r="I101" s="144"/>
      <c r="L101" s="33"/>
      <c r="M101" s="145"/>
      <c r="U101" s="54"/>
      <c r="AT101" s="18" t="s">
        <v>164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1441</v>
      </c>
      <c r="F102" s="127" t="s">
        <v>1442</v>
      </c>
      <c r="I102" s="120"/>
      <c r="J102" s="128">
        <f>BK102</f>
        <v>0</v>
      </c>
      <c r="L102" s="117"/>
      <c r="M102" s="122"/>
      <c r="P102" s="123">
        <f>SUM(P103:P105)</f>
        <v>0</v>
      </c>
      <c r="R102" s="123">
        <f>SUM(R103:R105)</f>
        <v>0</v>
      </c>
      <c r="T102" s="123">
        <f>SUM(T103:T105)</f>
        <v>0</v>
      </c>
      <c r="U102" s="124"/>
      <c r="AR102" s="118" t="s">
        <v>185</v>
      </c>
      <c r="AT102" s="125" t="s">
        <v>74</v>
      </c>
      <c r="AU102" s="125" t="s">
        <v>82</v>
      </c>
      <c r="AY102" s="118" t="s">
        <v>154</v>
      </c>
      <c r="BK102" s="126">
        <f>SUM(BK103:BK105)</f>
        <v>0</v>
      </c>
    </row>
    <row r="103" spans="2:65" s="1" customFormat="1" ht="16.5" customHeight="1" x14ac:dyDescent="0.2">
      <c r="B103" s="33"/>
      <c r="C103" s="129" t="s">
        <v>192</v>
      </c>
      <c r="D103" s="129" t="s">
        <v>157</v>
      </c>
      <c r="E103" s="130" t="s">
        <v>1443</v>
      </c>
      <c r="F103" s="131" t="s">
        <v>1444</v>
      </c>
      <c r="G103" s="132" t="s">
        <v>1417</v>
      </c>
      <c r="H103" s="133">
        <v>1</v>
      </c>
      <c r="I103" s="134"/>
      <c r="J103" s="135">
        <f>ROUND(I103*H103,2)</f>
        <v>0</v>
      </c>
      <c r="K103" s="131" t="s">
        <v>161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1418</v>
      </c>
      <c r="AT103" s="140" t="s">
        <v>157</v>
      </c>
      <c r="AU103" s="140" t="s">
        <v>88</v>
      </c>
      <c r="AY103" s="18" t="s">
        <v>154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1418</v>
      </c>
      <c r="BM103" s="140" t="s">
        <v>1445</v>
      </c>
    </row>
    <row r="104" spans="2:65" s="1" customFormat="1" ht="11.25" x14ac:dyDescent="0.2">
      <c r="B104" s="33"/>
      <c r="D104" s="142" t="s">
        <v>164</v>
      </c>
      <c r="F104" s="143" t="s">
        <v>1446</v>
      </c>
      <c r="I104" s="144"/>
      <c r="L104" s="33"/>
      <c r="M104" s="145"/>
      <c r="U104" s="54"/>
      <c r="AT104" s="18" t="s">
        <v>164</v>
      </c>
      <c r="AU104" s="18" t="s">
        <v>88</v>
      </c>
    </row>
    <row r="105" spans="2:65" s="1" customFormat="1" ht="19.5" x14ac:dyDescent="0.2">
      <c r="B105" s="33"/>
      <c r="D105" s="147" t="s">
        <v>240</v>
      </c>
      <c r="F105" s="164" t="s">
        <v>1447</v>
      </c>
      <c r="I105" s="144"/>
      <c r="L105" s="33"/>
      <c r="M105" s="145"/>
      <c r="U105" s="54"/>
      <c r="AT105" s="18" t="s">
        <v>240</v>
      </c>
      <c r="AU105" s="18" t="s">
        <v>88</v>
      </c>
    </row>
    <row r="106" spans="2:65" s="11" customFormat="1" ht="22.9" customHeight="1" x14ac:dyDescent="0.2">
      <c r="B106" s="117"/>
      <c r="D106" s="118" t="s">
        <v>74</v>
      </c>
      <c r="E106" s="127" t="s">
        <v>1448</v>
      </c>
      <c r="F106" s="127" t="s">
        <v>1449</v>
      </c>
      <c r="I106" s="120"/>
      <c r="J106" s="128">
        <f>BK106</f>
        <v>0</v>
      </c>
      <c r="L106" s="117"/>
      <c r="M106" s="122"/>
      <c r="P106" s="123">
        <f>SUM(P107:P111)</f>
        <v>0</v>
      </c>
      <c r="R106" s="123">
        <f>SUM(R107:R111)</f>
        <v>0</v>
      </c>
      <c r="T106" s="123">
        <f>SUM(T107:T111)</f>
        <v>0</v>
      </c>
      <c r="U106" s="124"/>
      <c r="AR106" s="118" t="s">
        <v>185</v>
      </c>
      <c r="AT106" s="125" t="s">
        <v>74</v>
      </c>
      <c r="AU106" s="125" t="s">
        <v>82</v>
      </c>
      <c r="AY106" s="118" t="s">
        <v>154</v>
      </c>
      <c r="BK106" s="126">
        <f>SUM(BK107:BK111)</f>
        <v>0</v>
      </c>
    </row>
    <row r="107" spans="2:65" s="1" customFormat="1" ht="16.5" customHeight="1" x14ac:dyDescent="0.2">
      <c r="B107" s="33"/>
      <c r="C107" s="129" t="s">
        <v>198</v>
      </c>
      <c r="D107" s="129" t="s">
        <v>157</v>
      </c>
      <c r="E107" s="130" t="s">
        <v>1450</v>
      </c>
      <c r="F107" s="131" t="s">
        <v>1451</v>
      </c>
      <c r="G107" s="132" t="s">
        <v>1417</v>
      </c>
      <c r="H107" s="133">
        <v>1</v>
      </c>
      <c r="I107" s="134"/>
      <c r="J107" s="135">
        <f>ROUND(I107*H107,2)</f>
        <v>0</v>
      </c>
      <c r="K107" s="131" t="s">
        <v>161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139" t="s">
        <v>19</v>
      </c>
      <c r="AR107" s="140" t="s">
        <v>1418</v>
      </c>
      <c r="AT107" s="140" t="s">
        <v>157</v>
      </c>
      <c r="AU107" s="140" t="s">
        <v>88</v>
      </c>
      <c r="AY107" s="18" t="s">
        <v>154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1418</v>
      </c>
      <c r="BM107" s="140" t="s">
        <v>1452</v>
      </c>
    </row>
    <row r="108" spans="2:65" s="1" customFormat="1" ht="11.25" x14ac:dyDescent="0.2">
      <c r="B108" s="33"/>
      <c r="D108" s="142" t="s">
        <v>164</v>
      </c>
      <c r="F108" s="143" t="s">
        <v>1453</v>
      </c>
      <c r="I108" s="144"/>
      <c r="L108" s="33"/>
      <c r="M108" s="145"/>
      <c r="U108" s="54"/>
      <c r="AT108" s="18" t="s">
        <v>164</v>
      </c>
      <c r="AU108" s="18" t="s">
        <v>88</v>
      </c>
    </row>
    <row r="109" spans="2:65" s="1" customFormat="1" ht="16.5" customHeight="1" x14ac:dyDescent="0.2">
      <c r="B109" s="33"/>
      <c r="C109" s="129" t="s">
        <v>206</v>
      </c>
      <c r="D109" s="129" t="s">
        <v>157</v>
      </c>
      <c r="E109" s="130" t="s">
        <v>1454</v>
      </c>
      <c r="F109" s="131" t="s">
        <v>1455</v>
      </c>
      <c r="G109" s="132" t="s">
        <v>1417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139" t="s">
        <v>19</v>
      </c>
      <c r="AR109" s="140" t="s">
        <v>1418</v>
      </c>
      <c r="AT109" s="140" t="s">
        <v>157</v>
      </c>
      <c r="AU109" s="140" t="s">
        <v>88</v>
      </c>
      <c r="AY109" s="18" t="s">
        <v>154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1418</v>
      </c>
      <c r="BM109" s="140" t="s">
        <v>1456</v>
      </c>
    </row>
    <row r="110" spans="2:65" s="1" customFormat="1" ht="16.5" customHeight="1" x14ac:dyDescent="0.2">
      <c r="B110" s="33"/>
      <c r="C110" s="129" t="s">
        <v>229</v>
      </c>
      <c r="D110" s="129" t="s">
        <v>157</v>
      </c>
      <c r="E110" s="130" t="s">
        <v>1457</v>
      </c>
      <c r="F110" s="131" t="s">
        <v>1458</v>
      </c>
      <c r="G110" s="132" t="s">
        <v>1417</v>
      </c>
      <c r="H110" s="133">
        <v>1</v>
      </c>
      <c r="I110" s="134"/>
      <c r="J110" s="135">
        <f>ROUND(I110*H110,2)</f>
        <v>0</v>
      </c>
      <c r="K110" s="131" t="s">
        <v>161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8">
        <f>S110*H110</f>
        <v>0</v>
      </c>
      <c r="U110" s="139" t="s">
        <v>19</v>
      </c>
      <c r="AR110" s="140" t="s">
        <v>1418</v>
      </c>
      <c r="AT110" s="140" t="s">
        <v>157</v>
      </c>
      <c r="AU110" s="140" t="s">
        <v>88</v>
      </c>
      <c r="AY110" s="18" t="s">
        <v>154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1418</v>
      </c>
      <c r="BM110" s="140" t="s">
        <v>1459</v>
      </c>
    </row>
    <row r="111" spans="2:65" s="1" customFormat="1" ht="11.25" x14ac:dyDescent="0.2">
      <c r="B111" s="33"/>
      <c r="D111" s="142" t="s">
        <v>164</v>
      </c>
      <c r="F111" s="143" t="s">
        <v>1460</v>
      </c>
      <c r="I111" s="144"/>
      <c r="L111" s="33"/>
      <c r="M111" s="145"/>
      <c r="U111" s="54"/>
      <c r="AT111" s="18" t="s">
        <v>164</v>
      </c>
      <c r="AU111" s="18" t="s">
        <v>88</v>
      </c>
    </row>
    <row r="112" spans="2:65" s="11" customFormat="1" ht="22.9" customHeight="1" x14ac:dyDescent="0.2">
      <c r="B112" s="117"/>
      <c r="D112" s="118" t="s">
        <v>74</v>
      </c>
      <c r="E112" s="127" t="s">
        <v>1461</v>
      </c>
      <c r="F112" s="127" t="s">
        <v>1462</v>
      </c>
      <c r="I112" s="120"/>
      <c r="J112" s="128">
        <f>BK112</f>
        <v>0</v>
      </c>
      <c r="L112" s="117"/>
      <c r="M112" s="122"/>
      <c r="P112" s="123">
        <f>SUM(P113:P114)</f>
        <v>0</v>
      </c>
      <c r="R112" s="123">
        <f>SUM(R113:R114)</f>
        <v>0</v>
      </c>
      <c r="T112" s="123">
        <f>SUM(T113:T114)</f>
        <v>0</v>
      </c>
      <c r="U112" s="124"/>
      <c r="AR112" s="118" t="s">
        <v>185</v>
      </c>
      <c r="AT112" s="125" t="s">
        <v>74</v>
      </c>
      <c r="AU112" s="125" t="s">
        <v>82</v>
      </c>
      <c r="AY112" s="118" t="s">
        <v>154</v>
      </c>
      <c r="BK112" s="126">
        <f>SUM(BK113:BK114)</f>
        <v>0</v>
      </c>
    </row>
    <row r="113" spans="2:65" s="1" customFormat="1" ht="16.5" customHeight="1" x14ac:dyDescent="0.2">
      <c r="B113" s="33"/>
      <c r="C113" s="129" t="s">
        <v>235</v>
      </c>
      <c r="D113" s="129" t="s">
        <v>157</v>
      </c>
      <c r="E113" s="130" t="s">
        <v>1463</v>
      </c>
      <c r="F113" s="131" t="s">
        <v>1464</v>
      </c>
      <c r="G113" s="132" t="s">
        <v>1417</v>
      </c>
      <c r="H113" s="133">
        <v>1</v>
      </c>
      <c r="I113" s="134"/>
      <c r="J113" s="135">
        <f>ROUND(I113*H113,2)</f>
        <v>0</v>
      </c>
      <c r="K113" s="131" t="s">
        <v>161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139" t="s">
        <v>19</v>
      </c>
      <c r="AR113" s="140" t="s">
        <v>1418</v>
      </c>
      <c r="AT113" s="140" t="s">
        <v>157</v>
      </c>
      <c r="AU113" s="140" t="s">
        <v>88</v>
      </c>
      <c r="AY113" s="18" t="s">
        <v>154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1418</v>
      </c>
      <c r="BM113" s="140" t="s">
        <v>1465</v>
      </c>
    </row>
    <row r="114" spans="2:65" s="1" customFormat="1" ht="11.25" x14ac:dyDescent="0.2">
      <c r="B114" s="33"/>
      <c r="D114" s="142" t="s">
        <v>164</v>
      </c>
      <c r="F114" s="143" t="s">
        <v>1466</v>
      </c>
      <c r="I114" s="144"/>
      <c r="L114" s="33"/>
      <c r="M114" s="182"/>
      <c r="N114" s="183"/>
      <c r="O114" s="183"/>
      <c r="P114" s="183"/>
      <c r="Q114" s="183"/>
      <c r="R114" s="183"/>
      <c r="S114" s="183"/>
      <c r="T114" s="183"/>
      <c r="U114" s="184"/>
      <c r="AT114" s="18" t="s">
        <v>164</v>
      </c>
      <c r="AU114" s="18" t="s">
        <v>88</v>
      </c>
    </row>
    <row r="115" spans="2:65" s="1" customFormat="1" ht="6.95" customHeight="1" x14ac:dyDescent="0.2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3"/>
    </row>
  </sheetData>
  <sheetProtection algorithmName="SHA-512" hashValue="odPcciYoCcFIwXn4r3NmZMSnxAGkQOJz9BsgHHP1VFP6+4pklub6eqh56QLLCA/dRTOX88i9q1SqxGawg0i99A==" saltValue="1av0jiBs8ZfwTCTPDsCC8/NqHhgY4PEXb5anBzZU6pgzPklwzrMoImil5eh0FJlsk4iNhO52p6CBAY3/4nmHbQ==" spinCount="100000" sheet="1" objects="1" scenarios="1" formatColumns="0" formatRows="0" autoFilter="0"/>
  <autoFilter ref="C85:K114" xr:uid="{00000000-0009-0000-0000-000007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700-000000000000}"/>
    <hyperlink ref="F93" r:id="rId2" xr:uid="{00000000-0004-0000-0700-000001000000}"/>
    <hyperlink ref="F96" r:id="rId3" xr:uid="{00000000-0004-0000-0700-000002000000}"/>
    <hyperlink ref="F98" r:id="rId4" xr:uid="{00000000-0004-0000-0700-000003000000}"/>
    <hyperlink ref="F101" r:id="rId5" xr:uid="{00000000-0004-0000-0700-000004000000}"/>
    <hyperlink ref="F104" r:id="rId6" xr:uid="{00000000-0004-0000-0700-000005000000}"/>
    <hyperlink ref="F108" r:id="rId7" xr:uid="{00000000-0004-0000-0700-000006000000}"/>
    <hyperlink ref="F111" r:id="rId8" xr:uid="{00000000-0004-0000-0700-000007000000}"/>
    <hyperlink ref="F114" r:id="rId9" xr:uid="{00000000-0004-0000-07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pageSetUpPr fitToPage="1"/>
  </sheetPr>
  <dimension ref="A1:K219"/>
  <sheetViews>
    <sheetView showGridLines="0" topLeftCell="A43" zoomScale="110" zoomScaleNormal="110" workbookViewId="0"/>
  </sheetViews>
  <sheetFormatPr defaultRowHeight="1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20" t="s">
        <v>1467</v>
      </c>
      <c r="D3" s="320"/>
      <c r="E3" s="320"/>
      <c r="F3" s="320"/>
      <c r="G3" s="320"/>
      <c r="H3" s="320"/>
      <c r="I3" s="320"/>
      <c r="J3" s="320"/>
      <c r="K3" s="193"/>
    </row>
    <row r="4" spans="2:11" customFormat="1" ht="25.5" customHeight="1" x14ac:dyDescent="0.3">
      <c r="B4" s="194"/>
      <c r="C4" s="319" t="s">
        <v>1468</v>
      </c>
      <c r="D4" s="319"/>
      <c r="E4" s="319"/>
      <c r="F4" s="319"/>
      <c r="G4" s="319"/>
      <c r="H4" s="319"/>
      <c r="I4" s="319"/>
      <c r="J4" s="319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18" t="s">
        <v>1469</v>
      </c>
      <c r="D6" s="318"/>
      <c r="E6" s="318"/>
      <c r="F6" s="318"/>
      <c r="G6" s="318"/>
      <c r="H6" s="318"/>
      <c r="I6" s="318"/>
      <c r="J6" s="318"/>
      <c r="K6" s="195"/>
    </row>
    <row r="7" spans="2:11" customFormat="1" ht="15" customHeight="1" x14ac:dyDescent="0.2">
      <c r="B7" s="198"/>
      <c r="C7" s="318" t="s">
        <v>1470</v>
      </c>
      <c r="D7" s="318"/>
      <c r="E7" s="318"/>
      <c r="F7" s="318"/>
      <c r="G7" s="318"/>
      <c r="H7" s="318"/>
      <c r="I7" s="318"/>
      <c r="J7" s="318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18" t="s">
        <v>1471</v>
      </c>
      <c r="D9" s="318"/>
      <c r="E9" s="318"/>
      <c r="F9" s="318"/>
      <c r="G9" s="318"/>
      <c r="H9" s="318"/>
      <c r="I9" s="318"/>
      <c r="J9" s="318"/>
      <c r="K9" s="195"/>
    </row>
    <row r="10" spans="2:11" customFormat="1" ht="15" customHeight="1" x14ac:dyDescent="0.2">
      <c r="B10" s="198"/>
      <c r="C10" s="197"/>
      <c r="D10" s="318" t="s">
        <v>1472</v>
      </c>
      <c r="E10" s="318"/>
      <c r="F10" s="318"/>
      <c r="G10" s="318"/>
      <c r="H10" s="318"/>
      <c r="I10" s="318"/>
      <c r="J10" s="318"/>
      <c r="K10" s="195"/>
    </row>
    <row r="11" spans="2:11" customFormat="1" ht="15" customHeight="1" x14ac:dyDescent="0.2">
      <c r="B11" s="198"/>
      <c r="C11" s="199"/>
      <c r="D11" s="318" t="s">
        <v>1473</v>
      </c>
      <c r="E11" s="318"/>
      <c r="F11" s="318"/>
      <c r="G11" s="318"/>
      <c r="H11" s="318"/>
      <c r="I11" s="318"/>
      <c r="J11" s="318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1474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18" t="s">
        <v>1475</v>
      </c>
      <c r="E15" s="318"/>
      <c r="F15" s="318"/>
      <c r="G15" s="318"/>
      <c r="H15" s="318"/>
      <c r="I15" s="318"/>
      <c r="J15" s="318"/>
      <c r="K15" s="195"/>
    </row>
    <row r="16" spans="2:11" customFormat="1" ht="15" customHeight="1" x14ac:dyDescent="0.2">
      <c r="B16" s="198"/>
      <c r="C16" s="199"/>
      <c r="D16" s="318" t="s">
        <v>1476</v>
      </c>
      <c r="E16" s="318"/>
      <c r="F16" s="318"/>
      <c r="G16" s="318"/>
      <c r="H16" s="318"/>
      <c r="I16" s="318"/>
      <c r="J16" s="318"/>
      <c r="K16" s="195"/>
    </row>
    <row r="17" spans="2:11" customFormat="1" ht="15" customHeight="1" x14ac:dyDescent="0.2">
      <c r="B17" s="198"/>
      <c r="C17" s="199"/>
      <c r="D17" s="318" t="s">
        <v>1477</v>
      </c>
      <c r="E17" s="318"/>
      <c r="F17" s="318"/>
      <c r="G17" s="318"/>
      <c r="H17" s="318"/>
      <c r="I17" s="318"/>
      <c r="J17" s="318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18" t="s">
        <v>1478</v>
      </c>
      <c r="G18" s="318"/>
      <c r="H18" s="318"/>
      <c r="I18" s="318"/>
      <c r="J18" s="318"/>
      <c r="K18" s="195"/>
    </row>
    <row r="19" spans="2:11" customFormat="1" ht="15" customHeight="1" x14ac:dyDescent="0.2">
      <c r="B19" s="198"/>
      <c r="C19" s="199"/>
      <c r="D19" s="199"/>
      <c r="E19" s="201" t="s">
        <v>1479</v>
      </c>
      <c r="F19" s="318" t="s">
        <v>1480</v>
      </c>
      <c r="G19" s="318"/>
      <c r="H19" s="318"/>
      <c r="I19" s="318"/>
      <c r="J19" s="318"/>
      <c r="K19" s="195"/>
    </row>
    <row r="20" spans="2:11" customFormat="1" ht="15" customHeight="1" x14ac:dyDescent="0.2">
      <c r="B20" s="198"/>
      <c r="C20" s="199"/>
      <c r="D20" s="199"/>
      <c r="E20" s="201" t="s">
        <v>1481</v>
      </c>
      <c r="F20" s="318" t="s">
        <v>1482</v>
      </c>
      <c r="G20" s="318"/>
      <c r="H20" s="318"/>
      <c r="I20" s="318"/>
      <c r="J20" s="318"/>
      <c r="K20" s="195"/>
    </row>
    <row r="21" spans="2:11" customFormat="1" ht="15" customHeight="1" x14ac:dyDescent="0.2">
      <c r="B21" s="198"/>
      <c r="C21" s="199"/>
      <c r="D21" s="199"/>
      <c r="E21" s="201" t="s">
        <v>107</v>
      </c>
      <c r="F21" s="318" t="s">
        <v>1483</v>
      </c>
      <c r="G21" s="318"/>
      <c r="H21" s="318"/>
      <c r="I21" s="318"/>
      <c r="J21" s="318"/>
      <c r="K21" s="195"/>
    </row>
    <row r="22" spans="2:11" customFormat="1" ht="15" customHeight="1" x14ac:dyDescent="0.2">
      <c r="B22" s="198"/>
      <c r="C22" s="199"/>
      <c r="D22" s="199"/>
      <c r="E22" s="201" t="s">
        <v>1484</v>
      </c>
      <c r="F22" s="318" t="s">
        <v>1168</v>
      </c>
      <c r="G22" s="318"/>
      <c r="H22" s="318"/>
      <c r="I22" s="318"/>
      <c r="J22" s="318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18" t="s">
        <v>1485</v>
      </c>
      <c r="G23" s="318"/>
      <c r="H23" s="318"/>
      <c r="I23" s="318"/>
      <c r="J23" s="318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18" t="s">
        <v>1486</v>
      </c>
      <c r="D25" s="318"/>
      <c r="E25" s="318"/>
      <c r="F25" s="318"/>
      <c r="G25" s="318"/>
      <c r="H25" s="318"/>
      <c r="I25" s="318"/>
      <c r="J25" s="318"/>
      <c r="K25" s="195"/>
    </row>
    <row r="26" spans="2:11" customFormat="1" ht="15" customHeight="1" x14ac:dyDescent="0.2">
      <c r="B26" s="198"/>
      <c r="C26" s="318" t="s">
        <v>1487</v>
      </c>
      <c r="D26" s="318"/>
      <c r="E26" s="318"/>
      <c r="F26" s="318"/>
      <c r="G26" s="318"/>
      <c r="H26" s="318"/>
      <c r="I26" s="318"/>
      <c r="J26" s="318"/>
      <c r="K26" s="195"/>
    </row>
    <row r="27" spans="2:11" customFormat="1" ht="15" customHeight="1" x14ac:dyDescent="0.2">
      <c r="B27" s="198"/>
      <c r="C27" s="197"/>
      <c r="D27" s="318" t="s">
        <v>1488</v>
      </c>
      <c r="E27" s="318"/>
      <c r="F27" s="318"/>
      <c r="G27" s="318"/>
      <c r="H27" s="318"/>
      <c r="I27" s="318"/>
      <c r="J27" s="318"/>
      <c r="K27" s="195"/>
    </row>
    <row r="28" spans="2:11" customFormat="1" ht="15" customHeight="1" x14ac:dyDescent="0.2">
      <c r="B28" s="198"/>
      <c r="C28" s="199"/>
      <c r="D28" s="318" t="s">
        <v>1489</v>
      </c>
      <c r="E28" s="318"/>
      <c r="F28" s="318"/>
      <c r="G28" s="318"/>
      <c r="H28" s="318"/>
      <c r="I28" s="318"/>
      <c r="J28" s="318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18" t="s">
        <v>1490</v>
      </c>
      <c r="E30" s="318"/>
      <c r="F30" s="318"/>
      <c r="G30" s="318"/>
      <c r="H30" s="318"/>
      <c r="I30" s="318"/>
      <c r="J30" s="318"/>
      <c r="K30" s="195"/>
    </row>
    <row r="31" spans="2:11" customFormat="1" ht="15" customHeight="1" x14ac:dyDescent="0.2">
      <c r="B31" s="198"/>
      <c r="C31" s="199"/>
      <c r="D31" s="318" t="s">
        <v>1491</v>
      </c>
      <c r="E31" s="318"/>
      <c r="F31" s="318"/>
      <c r="G31" s="318"/>
      <c r="H31" s="318"/>
      <c r="I31" s="318"/>
      <c r="J31" s="318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18" t="s">
        <v>1492</v>
      </c>
      <c r="E33" s="318"/>
      <c r="F33" s="318"/>
      <c r="G33" s="318"/>
      <c r="H33" s="318"/>
      <c r="I33" s="318"/>
      <c r="J33" s="318"/>
      <c r="K33" s="195"/>
    </row>
    <row r="34" spans="2:11" customFormat="1" ht="15" customHeight="1" x14ac:dyDescent="0.2">
      <c r="B34" s="198"/>
      <c r="C34" s="199"/>
      <c r="D34" s="318" t="s">
        <v>1493</v>
      </c>
      <c r="E34" s="318"/>
      <c r="F34" s="318"/>
      <c r="G34" s="318"/>
      <c r="H34" s="318"/>
      <c r="I34" s="318"/>
      <c r="J34" s="318"/>
      <c r="K34" s="195"/>
    </row>
    <row r="35" spans="2:11" customFormat="1" ht="15" customHeight="1" x14ac:dyDescent="0.2">
      <c r="B35" s="198"/>
      <c r="C35" s="199"/>
      <c r="D35" s="318" t="s">
        <v>1494</v>
      </c>
      <c r="E35" s="318"/>
      <c r="F35" s="318"/>
      <c r="G35" s="318"/>
      <c r="H35" s="318"/>
      <c r="I35" s="318"/>
      <c r="J35" s="318"/>
      <c r="K35" s="195"/>
    </row>
    <row r="36" spans="2:11" customFormat="1" ht="15" customHeight="1" x14ac:dyDescent="0.2">
      <c r="B36" s="198"/>
      <c r="C36" s="199"/>
      <c r="D36" s="197"/>
      <c r="E36" s="200" t="s">
        <v>139</v>
      </c>
      <c r="F36" s="197"/>
      <c r="G36" s="318" t="s">
        <v>1495</v>
      </c>
      <c r="H36" s="318"/>
      <c r="I36" s="318"/>
      <c r="J36" s="318"/>
      <c r="K36" s="195"/>
    </row>
    <row r="37" spans="2:11" customFormat="1" ht="30.75" customHeight="1" x14ac:dyDescent="0.2">
      <c r="B37" s="198"/>
      <c r="C37" s="199"/>
      <c r="D37" s="197"/>
      <c r="E37" s="200" t="s">
        <v>1496</v>
      </c>
      <c r="F37" s="197"/>
      <c r="G37" s="318" t="s">
        <v>1497</v>
      </c>
      <c r="H37" s="318"/>
      <c r="I37" s="318"/>
      <c r="J37" s="318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18" t="s">
        <v>1498</v>
      </c>
      <c r="H38" s="318"/>
      <c r="I38" s="318"/>
      <c r="J38" s="318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18" t="s">
        <v>1499</v>
      </c>
      <c r="H39" s="318"/>
      <c r="I39" s="318"/>
      <c r="J39" s="318"/>
      <c r="K39" s="195"/>
    </row>
    <row r="40" spans="2:11" customFormat="1" ht="15" customHeight="1" x14ac:dyDescent="0.2">
      <c r="B40" s="198"/>
      <c r="C40" s="199"/>
      <c r="D40" s="197"/>
      <c r="E40" s="200" t="s">
        <v>140</v>
      </c>
      <c r="F40" s="197"/>
      <c r="G40" s="318" t="s">
        <v>1500</v>
      </c>
      <c r="H40" s="318"/>
      <c r="I40" s="318"/>
      <c r="J40" s="318"/>
      <c r="K40" s="195"/>
    </row>
    <row r="41" spans="2:11" customFormat="1" ht="15" customHeight="1" x14ac:dyDescent="0.2">
      <c r="B41" s="198"/>
      <c r="C41" s="199"/>
      <c r="D41" s="197"/>
      <c r="E41" s="200" t="s">
        <v>141</v>
      </c>
      <c r="F41" s="197"/>
      <c r="G41" s="318" t="s">
        <v>1501</v>
      </c>
      <c r="H41" s="318"/>
      <c r="I41" s="318"/>
      <c r="J41" s="318"/>
      <c r="K41" s="195"/>
    </row>
    <row r="42" spans="2:11" customFormat="1" ht="15" customHeight="1" x14ac:dyDescent="0.2">
      <c r="B42" s="198"/>
      <c r="C42" s="199"/>
      <c r="D42" s="197"/>
      <c r="E42" s="200" t="s">
        <v>1502</v>
      </c>
      <c r="F42" s="197"/>
      <c r="G42" s="318" t="s">
        <v>1503</v>
      </c>
      <c r="H42" s="318"/>
      <c r="I42" s="318"/>
      <c r="J42" s="318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18" t="s">
        <v>1504</v>
      </c>
      <c r="H43" s="318"/>
      <c r="I43" s="318"/>
      <c r="J43" s="318"/>
      <c r="K43" s="195"/>
    </row>
    <row r="44" spans="2:11" customFormat="1" ht="15" customHeight="1" x14ac:dyDescent="0.2">
      <c r="B44" s="198"/>
      <c r="C44" s="199"/>
      <c r="D44" s="197"/>
      <c r="E44" s="200" t="s">
        <v>1505</v>
      </c>
      <c r="F44" s="197"/>
      <c r="G44" s="318" t="s">
        <v>1506</v>
      </c>
      <c r="H44" s="318"/>
      <c r="I44" s="318"/>
      <c r="J44" s="318"/>
      <c r="K44" s="195"/>
    </row>
    <row r="45" spans="2:11" customFormat="1" ht="15" customHeight="1" x14ac:dyDescent="0.2">
      <c r="B45" s="198"/>
      <c r="C45" s="199"/>
      <c r="D45" s="197"/>
      <c r="E45" s="200" t="s">
        <v>143</v>
      </c>
      <c r="F45" s="197"/>
      <c r="G45" s="318" t="s">
        <v>1507</v>
      </c>
      <c r="H45" s="318"/>
      <c r="I45" s="318"/>
      <c r="J45" s="318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18" t="s">
        <v>1508</v>
      </c>
      <c r="E47" s="318"/>
      <c r="F47" s="318"/>
      <c r="G47" s="318"/>
      <c r="H47" s="318"/>
      <c r="I47" s="318"/>
      <c r="J47" s="318"/>
      <c r="K47" s="195"/>
    </row>
    <row r="48" spans="2:11" customFormat="1" ht="15" customHeight="1" x14ac:dyDescent="0.2">
      <c r="B48" s="198"/>
      <c r="C48" s="199"/>
      <c r="D48" s="199"/>
      <c r="E48" s="318" t="s">
        <v>1509</v>
      </c>
      <c r="F48" s="318"/>
      <c r="G48" s="318"/>
      <c r="H48" s="318"/>
      <c r="I48" s="318"/>
      <c r="J48" s="318"/>
      <c r="K48" s="195"/>
    </row>
    <row r="49" spans="2:11" customFormat="1" ht="15" customHeight="1" x14ac:dyDescent="0.2">
      <c r="B49" s="198"/>
      <c r="C49" s="199"/>
      <c r="D49" s="199"/>
      <c r="E49" s="318" t="s">
        <v>1510</v>
      </c>
      <c r="F49" s="318"/>
      <c r="G49" s="318"/>
      <c r="H49" s="318"/>
      <c r="I49" s="318"/>
      <c r="J49" s="318"/>
      <c r="K49" s="195"/>
    </row>
    <row r="50" spans="2:11" customFormat="1" ht="15" customHeight="1" x14ac:dyDescent="0.2">
      <c r="B50" s="198"/>
      <c r="C50" s="199"/>
      <c r="D50" s="199"/>
      <c r="E50" s="318" t="s">
        <v>1511</v>
      </c>
      <c r="F50" s="318"/>
      <c r="G50" s="318"/>
      <c r="H50" s="318"/>
      <c r="I50" s="318"/>
      <c r="J50" s="318"/>
      <c r="K50" s="195"/>
    </row>
    <row r="51" spans="2:11" customFormat="1" ht="15" customHeight="1" x14ac:dyDescent="0.2">
      <c r="B51" s="198"/>
      <c r="C51" s="199"/>
      <c r="D51" s="318" t="s">
        <v>1512</v>
      </c>
      <c r="E51" s="318"/>
      <c r="F51" s="318"/>
      <c r="G51" s="318"/>
      <c r="H51" s="318"/>
      <c r="I51" s="318"/>
      <c r="J51" s="318"/>
      <c r="K51" s="195"/>
    </row>
    <row r="52" spans="2:11" customFormat="1" ht="25.5" customHeight="1" x14ac:dyDescent="0.3">
      <c r="B52" s="194"/>
      <c r="C52" s="319" t="s">
        <v>1513</v>
      </c>
      <c r="D52" s="319"/>
      <c r="E52" s="319"/>
      <c r="F52" s="319"/>
      <c r="G52" s="319"/>
      <c r="H52" s="319"/>
      <c r="I52" s="319"/>
      <c r="J52" s="319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18" t="s">
        <v>1514</v>
      </c>
      <c r="D54" s="318"/>
      <c r="E54" s="318"/>
      <c r="F54" s="318"/>
      <c r="G54" s="318"/>
      <c r="H54" s="318"/>
      <c r="I54" s="318"/>
      <c r="J54" s="318"/>
      <c r="K54" s="195"/>
    </row>
    <row r="55" spans="2:11" customFormat="1" ht="15" customHeight="1" x14ac:dyDescent="0.2">
      <c r="B55" s="194"/>
      <c r="C55" s="318" t="s">
        <v>1515</v>
      </c>
      <c r="D55" s="318"/>
      <c r="E55" s="318"/>
      <c r="F55" s="318"/>
      <c r="G55" s="318"/>
      <c r="H55" s="318"/>
      <c r="I55" s="318"/>
      <c r="J55" s="318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18" t="s">
        <v>1516</v>
      </c>
      <c r="D57" s="318"/>
      <c r="E57" s="318"/>
      <c r="F57" s="318"/>
      <c r="G57" s="318"/>
      <c r="H57" s="318"/>
      <c r="I57" s="318"/>
      <c r="J57" s="318"/>
      <c r="K57" s="195"/>
    </row>
    <row r="58" spans="2:11" customFormat="1" ht="15" customHeight="1" x14ac:dyDescent="0.2">
      <c r="B58" s="194"/>
      <c r="C58" s="199"/>
      <c r="D58" s="318" t="s">
        <v>1517</v>
      </c>
      <c r="E58" s="318"/>
      <c r="F58" s="318"/>
      <c r="G58" s="318"/>
      <c r="H58" s="318"/>
      <c r="I58" s="318"/>
      <c r="J58" s="318"/>
      <c r="K58" s="195"/>
    </row>
    <row r="59" spans="2:11" customFormat="1" ht="15" customHeight="1" x14ac:dyDescent="0.2">
      <c r="B59" s="194"/>
      <c r="C59" s="199"/>
      <c r="D59" s="318" t="s">
        <v>1518</v>
      </c>
      <c r="E59" s="318"/>
      <c r="F59" s="318"/>
      <c r="G59" s="318"/>
      <c r="H59" s="318"/>
      <c r="I59" s="318"/>
      <c r="J59" s="318"/>
      <c r="K59" s="195"/>
    </row>
    <row r="60" spans="2:11" customFormat="1" ht="15" customHeight="1" x14ac:dyDescent="0.2">
      <c r="B60" s="194"/>
      <c r="C60" s="199"/>
      <c r="D60" s="318" t="s">
        <v>1519</v>
      </c>
      <c r="E60" s="318"/>
      <c r="F60" s="318"/>
      <c r="G60" s="318"/>
      <c r="H60" s="318"/>
      <c r="I60" s="318"/>
      <c r="J60" s="318"/>
      <c r="K60" s="195"/>
    </row>
    <row r="61" spans="2:11" customFormat="1" ht="15" customHeight="1" x14ac:dyDescent="0.2">
      <c r="B61" s="194"/>
      <c r="C61" s="199"/>
      <c r="D61" s="318" t="s">
        <v>1520</v>
      </c>
      <c r="E61" s="318"/>
      <c r="F61" s="318"/>
      <c r="G61" s="318"/>
      <c r="H61" s="318"/>
      <c r="I61" s="318"/>
      <c r="J61" s="318"/>
      <c r="K61" s="195"/>
    </row>
    <row r="62" spans="2:11" customFormat="1" ht="15" customHeight="1" x14ac:dyDescent="0.2">
      <c r="B62" s="194"/>
      <c r="C62" s="199"/>
      <c r="D62" s="321" t="s">
        <v>1521</v>
      </c>
      <c r="E62" s="321"/>
      <c r="F62" s="321"/>
      <c r="G62" s="321"/>
      <c r="H62" s="321"/>
      <c r="I62" s="321"/>
      <c r="J62" s="321"/>
      <c r="K62" s="195"/>
    </row>
    <row r="63" spans="2:11" customFormat="1" ht="15" customHeight="1" x14ac:dyDescent="0.2">
      <c r="B63" s="194"/>
      <c r="C63" s="199"/>
      <c r="D63" s="318" t="s">
        <v>1522</v>
      </c>
      <c r="E63" s="318"/>
      <c r="F63" s="318"/>
      <c r="G63" s="318"/>
      <c r="H63" s="318"/>
      <c r="I63" s="318"/>
      <c r="J63" s="318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18" t="s">
        <v>1523</v>
      </c>
      <c r="E65" s="318"/>
      <c r="F65" s="318"/>
      <c r="G65" s="318"/>
      <c r="H65" s="318"/>
      <c r="I65" s="318"/>
      <c r="J65" s="318"/>
      <c r="K65" s="195"/>
    </row>
    <row r="66" spans="2:11" customFormat="1" ht="15" customHeight="1" x14ac:dyDescent="0.2">
      <c r="B66" s="194"/>
      <c r="C66" s="199"/>
      <c r="D66" s="321" t="s">
        <v>1524</v>
      </c>
      <c r="E66" s="321"/>
      <c r="F66" s="321"/>
      <c r="G66" s="321"/>
      <c r="H66" s="321"/>
      <c r="I66" s="321"/>
      <c r="J66" s="321"/>
      <c r="K66" s="195"/>
    </row>
    <row r="67" spans="2:11" customFormat="1" ht="15" customHeight="1" x14ac:dyDescent="0.2">
      <c r="B67" s="194"/>
      <c r="C67" s="199"/>
      <c r="D67" s="318" t="s">
        <v>1525</v>
      </c>
      <c r="E67" s="318"/>
      <c r="F67" s="318"/>
      <c r="G67" s="318"/>
      <c r="H67" s="318"/>
      <c r="I67" s="318"/>
      <c r="J67" s="318"/>
      <c r="K67" s="195"/>
    </row>
    <row r="68" spans="2:11" customFormat="1" ht="15" customHeight="1" x14ac:dyDescent="0.2">
      <c r="B68" s="194"/>
      <c r="C68" s="199"/>
      <c r="D68" s="318" t="s">
        <v>1526</v>
      </c>
      <c r="E68" s="318"/>
      <c r="F68" s="318"/>
      <c r="G68" s="318"/>
      <c r="H68" s="318"/>
      <c r="I68" s="318"/>
      <c r="J68" s="318"/>
      <c r="K68" s="195"/>
    </row>
    <row r="69" spans="2:11" customFormat="1" ht="15" customHeight="1" x14ac:dyDescent="0.2">
      <c r="B69" s="194"/>
      <c r="C69" s="199"/>
      <c r="D69" s="318" t="s">
        <v>1527</v>
      </c>
      <c r="E69" s="318"/>
      <c r="F69" s="318"/>
      <c r="G69" s="318"/>
      <c r="H69" s="318"/>
      <c r="I69" s="318"/>
      <c r="J69" s="318"/>
      <c r="K69" s="195"/>
    </row>
    <row r="70" spans="2:11" customFormat="1" ht="15" customHeight="1" x14ac:dyDescent="0.2">
      <c r="B70" s="194"/>
      <c r="C70" s="199"/>
      <c r="D70" s="318" t="s">
        <v>1528</v>
      </c>
      <c r="E70" s="318"/>
      <c r="F70" s="318"/>
      <c r="G70" s="318"/>
      <c r="H70" s="318"/>
      <c r="I70" s="318"/>
      <c r="J70" s="318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22" t="s">
        <v>1529</v>
      </c>
      <c r="D75" s="322"/>
      <c r="E75" s="322"/>
      <c r="F75" s="322"/>
      <c r="G75" s="322"/>
      <c r="H75" s="322"/>
      <c r="I75" s="322"/>
      <c r="J75" s="322"/>
      <c r="K75" s="212"/>
    </row>
    <row r="76" spans="2:11" customFormat="1" ht="17.25" customHeight="1" x14ac:dyDescent="0.2">
      <c r="B76" s="211"/>
      <c r="C76" s="213" t="s">
        <v>1530</v>
      </c>
      <c r="D76" s="213"/>
      <c r="E76" s="213"/>
      <c r="F76" s="213" t="s">
        <v>1531</v>
      </c>
      <c r="G76" s="214"/>
      <c r="H76" s="213" t="s">
        <v>57</v>
      </c>
      <c r="I76" s="213" t="s">
        <v>60</v>
      </c>
      <c r="J76" s="213" t="s">
        <v>1532</v>
      </c>
      <c r="K76" s="212"/>
    </row>
    <row r="77" spans="2:11" customFormat="1" ht="17.25" customHeight="1" x14ac:dyDescent="0.2">
      <c r="B77" s="211"/>
      <c r="C77" s="215" t="s">
        <v>1533</v>
      </c>
      <c r="D77" s="215"/>
      <c r="E77" s="215"/>
      <c r="F77" s="216" t="s">
        <v>1534</v>
      </c>
      <c r="G77" s="217"/>
      <c r="H77" s="215"/>
      <c r="I77" s="215"/>
      <c r="J77" s="215" t="s">
        <v>1535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1536</v>
      </c>
      <c r="G79" s="222"/>
      <c r="H79" s="200" t="s">
        <v>1537</v>
      </c>
      <c r="I79" s="200" t="s">
        <v>1538</v>
      </c>
      <c r="J79" s="200">
        <v>20</v>
      </c>
      <c r="K79" s="212"/>
    </row>
    <row r="80" spans="2:11" customFormat="1" ht="15" customHeight="1" x14ac:dyDescent="0.2">
      <c r="B80" s="211"/>
      <c r="C80" s="200" t="s">
        <v>1539</v>
      </c>
      <c r="D80" s="200"/>
      <c r="E80" s="200"/>
      <c r="F80" s="221" t="s">
        <v>1536</v>
      </c>
      <c r="G80" s="222"/>
      <c r="H80" s="200" t="s">
        <v>1540</v>
      </c>
      <c r="I80" s="200" t="s">
        <v>1538</v>
      </c>
      <c r="J80" s="200">
        <v>120</v>
      </c>
      <c r="K80" s="212"/>
    </row>
    <row r="81" spans="2:11" customFormat="1" ht="15" customHeight="1" x14ac:dyDescent="0.2">
      <c r="B81" s="223"/>
      <c r="C81" s="200" t="s">
        <v>1541</v>
      </c>
      <c r="D81" s="200"/>
      <c r="E81" s="200"/>
      <c r="F81" s="221" t="s">
        <v>1542</v>
      </c>
      <c r="G81" s="222"/>
      <c r="H81" s="200" t="s">
        <v>1543</v>
      </c>
      <c r="I81" s="200" t="s">
        <v>1538</v>
      </c>
      <c r="J81" s="200">
        <v>50</v>
      </c>
      <c r="K81" s="212"/>
    </row>
    <row r="82" spans="2:11" customFormat="1" ht="15" customHeight="1" x14ac:dyDescent="0.2">
      <c r="B82" s="223"/>
      <c r="C82" s="200" t="s">
        <v>1544</v>
      </c>
      <c r="D82" s="200"/>
      <c r="E82" s="200"/>
      <c r="F82" s="221" t="s">
        <v>1536</v>
      </c>
      <c r="G82" s="222"/>
      <c r="H82" s="200" t="s">
        <v>1545</v>
      </c>
      <c r="I82" s="200" t="s">
        <v>1546</v>
      </c>
      <c r="J82" s="200"/>
      <c r="K82" s="212"/>
    </row>
    <row r="83" spans="2:11" customFormat="1" ht="15" customHeight="1" x14ac:dyDescent="0.2">
      <c r="B83" s="223"/>
      <c r="C83" s="200" t="s">
        <v>1547</v>
      </c>
      <c r="D83" s="200"/>
      <c r="E83" s="200"/>
      <c r="F83" s="221" t="s">
        <v>1542</v>
      </c>
      <c r="G83" s="200"/>
      <c r="H83" s="200" t="s">
        <v>1548</v>
      </c>
      <c r="I83" s="200" t="s">
        <v>1538</v>
      </c>
      <c r="J83" s="200">
        <v>15</v>
      </c>
      <c r="K83" s="212"/>
    </row>
    <row r="84" spans="2:11" customFormat="1" ht="15" customHeight="1" x14ac:dyDescent="0.2">
      <c r="B84" s="223"/>
      <c r="C84" s="200" t="s">
        <v>1549</v>
      </c>
      <c r="D84" s="200"/>
      <c r="E84" s="200"/>
      <c r="F84" s="221" t="s">
        <v>1542</v>
      </c>
      <c r="G84" s="200"/>
      <c r="H84" s="200" t="s">
        <v>1550</v>
      </c>
      <c r="I84" s="200" t="s">
        <v>1538</v>
      </c>
      <c r="J84" s="200">
        <v>15</v>
      </c>
      <c r="K84" s="212"/>
    </row>
    <row r="85" spans="2:11" customFormat="1" ht="15" customHeight="1" x14ac:dyDescent="0.2">
      <c r="B85" s="223"/>
      <c r="C85" s="200" t="s">
        <v>1551</v>
      </c>
      <c r="D85" s="200"/>
      <c r="E85" s="200"/>
      <c r="F85" s="221" t="s">
        <v>1542</v>
      </c>
      <c r="G85" s="200"/>
      <c r="H85" s="200" t="s">
        <v>1552</v>
      </c>
      <c r="I85" s="200" t="s">
        <v>1538</v>
      </c>
      <c r="J85" s="200">
        <v>20</v>
      </c>
      <c r="K85" s="212"/>
    </row>
    <row r="86" spans="2:11" customFormat="1" ht="15" customHeight="1" x14ac:dyDescent="0.2">
      <c r="B86" s="223"/>
      <c r="C86" s="200" t="s">
        <v>1553</v>
      </c>
      <c r="D86" s="200"/>
      <c r="E86" s="200"/>
      <c r="F86" s="221" t="s">
        <v>1542</v>
      </c>
      <c r="G86" s="200"/>
      <c r="H86" s="200" t="s">
        <v>1554</v>
      </c>
      <c r="I86" s="200" t="s">
        <v>1538</v>
      </c>
      <c r="J86" s="200">
        <v>20</v>
      </c>
      <c r="K86" s="212"/>
    </row>
    <row r="87" spans="2:11" customFormat="1" ht="15" customHeight="1" x14ac:dyDescent="0.2">
      <c r="B87" s="223"/>
      <c r="C87" s="200" t="s">
        <v>1555</v>
      </c>
      <c r="D87" s="200"/>
      <c r="E87" s="200"/>
      <c r="F87" s="221" t="s">
        <v>1542</v>
      </c>
      <c r="G87" s="222"/>
      <c r="H87" s="200" t="s">
        <v>1556</v>
      </c>
      <c r="I87" s="200" t="s">
        <v>1538</v>
      </c>
      <c r="J87" s="200">
        <v>50</v>
      </c>
      <c r="K87" s="212"/>
    </row>
    <row r="88" spans="2:11" customFormat="1" ht="15" customHeight="1" x14ac:dyDescent="0.2">
      <c r="B88" s="223"/>
      <c r="C88" s="200" t="s">
        <v>1557</v>
      </c>
      <c r="D88" s="200"/>
      <c r="E88" s="200"/>
      <c r="F88" s="221" t="s">
        <v>1542</v>
      </c>
      <c r="G88" s="222"/>
      <c r="H88" s="200" t="s">
        <v>1558</v>
      </c>
      <c r="I88" s="200" t="s">
        <v>1538</v>
      </c>
      <c r="J88" s="200">
        <v>20</v>
      </c>
      <c r="K88" s="212"/>
    </row>
    <row r="89" spans="2:11" customFormat="1" ht="15" customHeight="1" x14ac:dyDescent="0.2">
      <c r="B89" s="223"/>
      <c r="C89" s="200" t="s">
        <v>1559</v>
      </c>
      <c r="D89" s="200"/>
      <c r="E89" s="200"/>
      <c r="F89" s="221" t="s">
        <v>1542</v>
      </c>
      <c r="G89" s="222"/>
      <c r="H89" s="200" t="s">
        <v>1560</v>
      </c>
      <c r="I89" s="200" t="s">
        <v>1538</v>
      </c>
      <c r="J89" s="200">
        <v>20</v>
      </c>
      <c r="K89" s="212"/>
    </row>
    <row r="90" spans="2:11" customFormat="1" ht="15" customHeight="1" x14ac:dyDescent="0.2">
      <c r="B90" s="223"/>
      <c r="C90" s="200" t="s">
        <v>1561</v>
      </c>
      <c r="D90" s="200"/>
      <c r="E90" s="200"/>
      <c r="F90" s="221" t="s">
        <v>1542</v>
      </c>
      <c r="G90" s="222"/>
      <c r="H90" s="200" t="s">
        <v>1562</v>
      </c>
      <c r="I90" s="200" t="s">
        <v>1538</v>
      </c>
      <c r="J90" s="200">
        <v>50</v>
      </c>
      <c r="K90" s="212"/>
    </row>
    <row r="91" spans="2:11" customFormat="1" ht="15" customHeight="1" x14ac:dyDescent="0.2">
      <c r="B91" s="223"/>
      <c r="C91" s="200" t="s">
        <v>1563</v>
      </c>
      <c r="D91" s="200"/>
      <c r="E91" s="200"/>
      <c r="F91" s="221" t="s">
        <v>1542</v>
      </c>
      <c r="G91" s="222"/>
      <c r="H91" s="200" t="s">
        <v>1563</v>
      </c>
      <c r="I91" s="200" t="s">
        <v>1538</v>
      </c>
      <c r="J91" s="200">
        <v>50</v>
      </c>
      <c r="K91" s="212"/>
    </row>
    <row r="92" spans="2:11" customFormat="1" ht="15" customHeight="1" x14ac:dyDescent="0.2">
      <c r="B92" s="223"/>
      <c r="C92" s="200" t="s">
        <v>1564</v>
      </c>
      <c r="D92" s="200"/>
      <c r="E92" s="200"/>
      <c r="F92" s="221" t="s">
        <v>1542</v>
      </c>
      <c r="G92" s="222"/>
      <c r="H92" s="200" t="s">
        <v>1565</v>
      </c>
      <c r="I92" s="200" t="s">
        <v>1538</v>
      </c>
      <c r="J92" s="200">
        <v>255</v>
      </c>
      <c r="K92" s="212"/>
    </row>
    <row r="93" spans="2:11" customFormat="1" ht="15" customHeight="1" x14ac:dyDescent="0.2">
      <c r="B93" s="223"/>
      <c r="C93" s="200" t="s">
        <v>1566</v>
      </c>
      <c r="D93" s="200"/>
      <c r="E93" s="200"/>
      <c r="F93" s="221" t="s">
        <v>1536</v>
      </c>
      <c r="G93" s="222"/>
      <c r="H93" s="200" t="s">
        <v>1567</v>
      </c>
      <c r="I93" s="200" t="s">
        <v>1568</v>
      </c>
      <c r="J93" s="200"/>
      <c r="K93" s="212"/>
    </row>
    <row r="94" spans="2:11" customFormat="1" ht="15" customHeight="1" x14ac:dyDescent="0.2">
      <c r="B94" s="223"/>
      <c r="C94" s="200" t="s">
        <v>1569</v>
      </c>
      <c r="D94" s="200"/>
      <c r="E94" s="200"/>
      <c r="F94" s="221" t="s">
        <v>1536</v>
      </c>
      <c r="G94" s="222"/>
      <c r="H94" s="200" t="s">
        <v>1570</v>
      </c>
      <c r="I94" s="200" t="s">
        <v>1571</v>
      </c>
      <c r="J94" s="200"/>
      <c r="K94" s="212"/>
    </row>
    <row r="95" spans="2:11" customFormat="1" ht="15" customHeight="1" x14ac:dyDescent="0.2">
      <c r="B95" s="223"/>
      <c r="C95" s="200" t="s">
        <v>1572</v>
      </c>
      <c r="D95" s="200"/>
      <c r="E95" s="200"/>
      <c r="F95" s="221" t="s">
        <v>1536</v>
      </c>
      <c r="G95" s="222"/>
      <c r="H95" s="200" t="s">
        <v>1572</v>
      </c>
      <c r="I95" s="200" t="s">
        <v>1571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1536</v>
      </c>
      <c r="G96" s="222"/>
      <c r="H96" s="200" t="s">
        <v>1573</v>
      </c>
      <c r="I96" s="200" t="s">
        <v>1571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1536</v>
      </c>
      <c r="G97" s="222"/>
      <c r="H97" s="200" t="s">
        <v>1574</v>
      </c>
      <c r="I97" s="200" t="s">
        <v>1571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22" t="s">
        <v>1575</v>
      </c>
      <c r="D102" s="322"/>
      <c r="E102" s="322"/>
      <c r="F102" s="322"/>
      <c r="G102" s="322"/>
      <c r="H102" s="322"/>
      <c r="I102" s="322"/>
      <c r="J102" s="322"/>
      <c r="K102" s="212"/>
    </row>
    <row r="103" spans="2:11" customFormat="1" ht="17.25" customHeight="1" x14ac:dyDescent="0.2">
      <c r="B103" s="211"/>
      <c r="C103" s="213" t="s">
        <v>1530</v>
      </c>
      <c r="D103" s="213"/>
      <c r="E103" s="213"/>
      <c r="F103" s="213" t="s">
        <v>1531</v>
      </c>
      <c r="G103" s="214"/>
      <c r="H103" s="213" t="s">
        <v>57</v>
      </c>
      <c r="I103" s="213" t="s">
        <v>60</v>
      </c>
      <c r="J103" s="213" t="s">
        <v>1532</v>
      </c>
      <c r="K103" s="212"/>
    </row>
    <row r="104" spans="2:11" customFormat="1" ht="17.25" customHeight="1" x14ac:dyDescent="0.2">
      <c r="B104" s="211"/>
      <c r="C104" s="215" t="s">
        <v>1533</v>
      </c>
      <c r="D104" s="215"/>
      <c r="E104" s="215"/>
      <c r="F104" s="216" t="s">
        <v>1534</v>
      </c>
      <c r="G104" s="217"/>
      <c r="H104" s="215"/>
      <c r="I104" s="215"/>
      <c r="J104" s="215" t="s">
        <v>1535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1536</v>
      </c>
      <c r="G106" s="200"/>
      <c r="H106" s="200" t="s">
        <v>1576</v>
      </c>
      <c r="I106" s="200" t="s">
        <v>1538</v>
      </c>
      <c r="J106" s="200">
        <v>20</v>
      </c>
      <c r="K106" s="212"/>
    </row>
    <row r="107" spans="2:11" customFormat="1" ht="15" customHeight="1" x14ac:dyDescent="0.2">
      <c r="B107" s="211"/>
      <c r="C107" s="200" t="s">
        <v>1539</v>
      </c>
      <c r="D107" s="200"/>
      <c r="E107" s="200"/>
      <c r="F107" s="221" t="s">
        <v>1536</v>
      </c>
      <c r="G107" s="200"/>
      <c r="H107" s="200" t="s">
        <v>1576</v>
      </c>
      <c r="I107" s="200" t="s">
        <v>1538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1541</v>
      </c>
      <c r="D108" s="200"/>
      <c r="E108" s="200"/>
      <c r="F108" s="221" t="s">
        <v>1542</v>
      </c>
      <c r="G108" s="200"/>
      <c r="H108" s="200" t="s">
        <v>1576</v>
      </c>
      <c r="I108" s="200" t="s">
        <v>1538</v>
      </c>
      <c r="J108" s="200">
        <v>50</v>
      </c>
      <c r="K108" s="212"/>
    </row>
    <row r="109" spans="2:11" customFormat="1" ht="15" customHeight="1" x14ac:dyDescent="0.2">
      <c r="B109" s="223"/>
      <c r="C109" s="200" t="s">
        <v>1544</v>
      </c>
      <c r="D109" s="200"/>
      <c r="E109" s="200"/>
      <c r="F109" s="221" t="s">
        <v>1536</v>
      </c>
      <c r="G109" s="200"/>
      <c r="H109" s="200" t="s">
        <v>1576</v>
      </c>
      <c r="I109" s="200" t="s">
        <v>1546</v>
      </c>
      <c r="J109" s="200"/>
      <c r="K109" s="212"/>
    </row>
    <row r="110" spans="2:11" customFormat="1" ht="15" customHeight="1" x14ac:dyDescent="0.2">
      <c r="B110" s="223"/>
      <c r="C110" s="200" t="s">
        <v>1555</v>
      </c>
      <c r="D110" s="200"/>
      <c r="E110" s="200"/>
      <c r="F110" s="221" t="s">
        <v>1542</v>
      </c>
      <c r="G110" s="200"/>
      <c r="H110" s="200" t="s">
        <v>1576</v>
      </c>
      <c r="I110" s="200" t="s">
        <v>1538</v>
      </c>
      <c r="J110" s="200">
        <v>50</v>
      </c>
      <c r="K110" s="212"/>
    </row>
    <row r="111" spans="2:11" customFormat="1" ht="15" customHeight="1" x14ac:dyDescent="0.2">
      <c r="B111" s="223"/>
      <c r="C111" s="200" t="s">
        <v>1563</v>
      </c>
      <c r="D111" s="200"/>
      <c r="E111" s="200"/>
      <c r="F111" s="221" t="s">
        <v>1542</v>
      </c>
      <c r="G111" s="200"/>
      <c r="H111" s="200" t="s">
        <v>1576</v>
      </c>
      <c r="I111" s="200" t="s">
        <v>1538</v>
      </c>
      <c r="J111" s="200">
        <v>50</v>
      </c>
      <c r="K111" s="212"/>
    </row>
    <row r="112" spans="2:11" customFormat="1" ht="15" customHeight="1" x14ac:dyDescent="0.2">
      <c r="B112" s="223"/>
      <c r="C112" s="200" t="s">
        <v>1561</v>
      </c>
      <c r="D112" s="200"/>
      <c r="E112" s="200"/>
      <c r="F112" s="221" t="s">
        <v>1542</v>
      </c>
      <c r="G112" s="200"/>
      <c r="H112" s="200" t="s">
        <v>1576</v>
      </c>
      <c r="I112" s="200" t="s">
        <v>1538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1536</v>
      </c>
      <c r="G113" s="200"/>
      <c r="H113" s="200" t="s">
        <v>1577</v>
      </c>
      <c r="I113" s="200" t="s">
        <v>1538</v>
      </c>
      <c r="J113" s="200">
        <v>20</v>
      </c>
      <c r="K113" s="212"/>
    </row>
    <row r="114" spans="2:11" customFormat="1" ht="15" customHeight="1" x14ac:dyDescent="0.2">
      <c r="B114" s="223"/>
      <c r="C114" s="200" t="s">
        <v>1578</v>
      </c>
      <c r="D114" s="200"/>
      <c r="E114" s="200"/>
      <c r="F114" s="221" t="s">
        <v>1536</v>
      </c>
      <c r="G114" s="200"/>
      <c r="H114" s="200" t="s">
        <v>1579</v>
      </c>
      <c r="I114" s="200" t="s">
        <v>1538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1536</v>
      </c>
      <c r="G115" s="200"/>
      <c r="H115" s="200" t="s">
        <v>1580</v>
      </c>
      <c r="I115" s="200" t="s">
        <v>1571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1536</v>
      </c>
      <c r="G116" s="200"/>
      <c r="H116" s="200" t="s">
        <v>1581</v>
      </c>
      <c r="I116" s="200" t="s">
        <v>1571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1536</v>
      </c>
      <c r="G117" s="200"/>
      <c r="H117" s="200" t="s">
        <v>1582</v>
      </c>
      <c r="I117" s="200" t="s">
        <v>1583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20" t="s">
        <v>1584</v>
      </c>
      <c r="D122" s="320"/>
      <c r="E122" s="320"/>
      <c r="F122" s="320"/>
      <c r="G122" s="320"/>
      <c r="H122" s="320"/>
      <c r="I122" s="320"/>
      <c r="J122" s="320"/>
      <c r="K122" s="238"/>
    </row>
    <row r="123" spans="2:11" customFormat="1" ht="17.25" customHeight="1" x14ac:dyDescent="0.2">
      <c r="B123" s="239"/>
      <c r="C123" s="213" t="s">
        <v>1530</v>
      </c>
      <c r="D123" s="213"/>
      <c r="E123" s="213"/>
      <c r="F123" s="213" t="s">
        <v>1531</v>
      </c>
      <c r="G123" s="214"/>
      <c r="H123" s="213" t="s">
        <v>57</v>
      </c>
      <c r="I123" s="213" t="s">
        <v>60</v>
      </c>
      <c r="J123" s="213" t="s">
        <v>1532</v>
      </c>
      <c r="K123" s="240"/>
    </row>
    <row r="124" spans="2:11" customFormat="1" ht="17.25" customHeight="1" x14ac:dyDescent="0.2">
      <c r="B124" s="239"/>
      <c r="C124" s="215" t="s">
        <v>1533</v>
      </c>
      <c r="D124" s="215"/>
      <c r="E124" s="215"/>
      <c r="F124" s="216" t="s">
        <v>1534</v>
      </c>
      <c r="G124" s="217"/>
      <c r="H124" s="215"/>
      <c r="I124" s="215"/>
      <c r="J124" s="215" t="s">
        <v>1535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1539</v>
      </c>
      <c r="D126" s="220"/>
      <c r="E126" s="220"/>
      <c r="F126" s="221" t="s">
        <v>1536</v>
      </c>
      <c r="G126" s="200"/>
      <c r="H126" s="200" t="s">
        <v>1576</v>
      </c>
      <c r="I126" s="200" t="s">
        <v>1538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1585</v>
      </c>
      <c r="D127" s="200"/>
      <c r="E127" s="200"/>
      <c r="F127" s="221" t="s">
        <v>1536</v>
      </c>
      <c r="G127" s="200"/>
      <c r="H127" s="200" t="s">
        <v>1586</v>
      </c>
      <c r="I127" s="200" t="s">
        <v>1538</v>
      </c>
      <c r="J127" s="200" t="s">
        <v>1587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1536</v>
      </c>
      <c r="G128" s="200"/>
      <c r="H128" s="200" t="s">
        <v>1588</v>
      </c>
      <c r="I128" s="200" t="s">
        <v>1538</v>
      </c>
      <c r="J128" s="200" t="s">
        <v>1587</v>
      </c>
      <c r="K128" s="244"/>
    </row>
    <row r="129" spans="2:11" customFormat="1" ht="15" customHeight="1" x14ac:dyDescent="0.2">
      <c r="B129" s="241"/>
      <c r="C129" s="200" t="s">
        <v>1547</v>
      </c>
      <c r="D129" s="200"/>
      <c r="E129" s="200"/>
      <c r="F129" s="221" t="s">
        <v>1542</v>
      </c>
      <c r="G129" s="200"/>
      <c r="H129" s="200" t="s">
        <v>1548</v>
      </c>
      <c r="I129" s="200" t="s">
        <v>1538</v>
      </c>
      <c r="J129" s="200">
        <v>15</v>
      </c>
      <c r="K129" s="244"/>
    </row>
    <row r="130" spans="2:11" customFormat="1" ht="15" customHeight="1" x14ac:dyDescent="0.2">
      <c r="B130" s="241"/>
      <c r="C130" s="200" t="s">
        <v>1549</v>
      </c>
      <c r="D130" s="200"/>
      <c r="E130" s="200"/>
      <c r="F130" s="221" t="s">
        <v>1542</v>
      </c>
      <c r="G130" s="200"/>
      <c r="H130" s="200" t="s">
        <v>1550</v>
      </c>
      <c r="I130" s="200" t="s">
        <v>1538</v>
      </c>
      <c r="J130" s="200">
        <v>15</v>
      </c>
      <c r="K130" s="244"/>
    </row>
    <row r="131" spans="2:11" customFormat="1" ht="15" customHeight="1" x14ac:dyDescent="0.2">
      <c r="B131" s="241"/>
      <c r="C131" s="200" t="s">
        <v>1551</v>
      </c>
      <c r="D131" s="200"/>
      <c r="E131" s="200"/>
      <c r="F131" s="221" t="s">
        <v>1542</v>
      </c>
      <c r="G131" s="200"/>
      <c r="H131" s="200" t="s">
        <v>1552</v>
      </c>
      <c r="I131" s="200" t="s">
        <v>1538</v>
      </c>
      <c r="J131" s="200">
        <v>20</v>
      </c>
      <c r="K131" s="244"/>
    </row>
    <row r="132" spans="2:11" customFormat="1" ht="15" customHeight="1" x14ac:dyDescent="0.2">
      <c r="B132" s="241"/>
      <c r="C132" s="200" t="s">
        <v>1553</v>
      </c>
      <c r="D132" s="200"/>
      <c r="E132" s="200"/>
      <c r="F132" s="221" t="s">
        <v>1542</v>
      </c>
      <c r="G132" s="200"/>
      <c r="H132" s="200" t="s">
        <v>1554</v>
      </c>
      <c r="I132" s="200" t="s">
        <v>1538</v>
      </c>
      <c r="J132" s="200">
        <v>20</v>
      </c>
      <c r="K132" s="244"/>
    </row>
    <row r="133" spans="2:11" customFormat="1" ht="15" customHeight="1" x14ac:dyDescent="0.2">
      <c r="B133" s="241"/>
      <c r="C133" s="200" t="s">
        <v>1541</v>
      </c>
      <c r="D133" s="200"/>
      <c r="E133" s="200"/>
      <c r="F133" s="221" t="s">
        <v>1542</v>
      </c>
      <c r="G133" s="200"/>
      <c r="H133" s="200" t="s">
        <v>1576</v>
      </c>
      <c r="I133" s="200" t="s">
        <v>1538</v>
      </c>
      <c r="J133" s="200">
        <v>50</v>
      </c>
      <c r="K133" s="244"/>
    </row>
    <row r="134" spans="2:11" customFormat="1" ht="15" customHeight="1" x14ac:dyDescent="0.2">
      <c r="B134" s="241"/>
      <c r="C134" s="200" t="s">
        <v>1555</v>
      </c>
      <c r="D134" s="200"/>
      <c r="E134" s="200"/>
      <c r="F134" s="221" t="s">
        <v>1542</v>
      </c>
      <c r="G134" s="200"/>
      <c r="H134" s="200" t="s">
        <v>1576</v>
      </c>
      <c r="I134" s="200" t="s">
        <v>1538</v>
      </c>
      <c r="J134" s="200">
        <v>50</v>
      </c>
      <c r="K134" s="244"/>
    </row>
    <row r="135" spans="2:11" customFormat="1" ht="15" customHeight="1" x14ac:dyDescent="0.2">
      <c r="B135" s="241"/>
      <c r="C135" s="200" t="s">
        <v>1561</v>
      </c>
      <c r="D135" s="200"/>
      <c r="E135" s="200"/>
      <c r="F135" s="221" t="s">
        <v>1542</v>
      </c>
      <c r="G135" s="200"/>
      <c r="H135" s="200" t="s">
        <v>1576</v>
      </c>
      <c r="I135" s="200" t="s">
        <v>1538</v>
      </c>
      <c r="J135" s="200">
        <v>50</v>
      </c>
      <c r="K135" s="244"/>
    </row>
    <row r="136" spans="2:11" customFormat="1" ht="15" customHeight="1" x14ac:dyDescent="0.2">
      <c r="B136" s="241"/>
      <c r="C136" s="200" t="s">
        <v>1563</v>
      </c>
      <c r="D136" s="200"/>
      <c r="E136" s="200"/>
      <c r="F136" s="221" t="s">
        <v>1542</v>
      </c>
      <c r="G136" s="200"/>
      <c r="H136" s="200" t="s">
        <v>1576</v>
      </c>
      <c r="I136" s="200" t="s">
        <v>1538</v>
      </c>
      <c r="J136" s="200">
        <v>50</v>
      </c>
      <c r="K136" s="244"/>
    </row>
    <row r="137" spans="2:11" customFormat="1" ht="15" customHeight="1" x14ac:dyDescent="0.2">
      <c r="B137" s="241"/>
      <c r="C137" s="200" t="s">
        <v>1564</v>
      </c>
      <c r="D137" s="200"/>
      <c r="E137" s="200"/>
      <c r="F137" s="221" t="s">
        <v>1542</v>
      </c>
      <c r="G137" s="200"/>
      <c r="H137" s="200" t="s">
        <v>1589</v>
      </c>
      <c r="I137" s="200" t="s">
        <v>1538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1566</v>
      </c>
      <c r="D138" s="200"/>
      <c r="E138" s="200"/>
      <c r="F138" s="221" t="s">
        <v>1536</v>
      </c>
      <c r="G138" s="200"/>
      <c r="H138" s="200" t="s">
        <v>1590</v>
      </c>
      <c r="I138" s="200" t="s">
        <v>1568</v>
      </c>
      <c r="J138" s="200"/>
      <c r="K138" s="244"/>
    </row>
    <row r="139" spans="2:11" customFormat="1" ht="15" customHeight="1" x14ac:dyDescent="0.2">
      <c r="B139" s="241"/>
      <c r="C139" s="200" t="s">
        <v>1569</v>
      </c>
      <c r="D139" s="200"/>
      <c r="E139" s="200"/>
      <c r="F139" s="221" t="s">
        <v>1536</v>
      </c>
      <c r="G139" s="200"/>
      <c r="H139" s="200" t="s">
        <v>1591</v>
      </c>
      <c r="I139" s="200" t="s">
        <v>1571</v>
      </c>
      <c r="J139" s="200"/>
      <c r="K139" s="244"/>
    </row>
    <row r="140" spans="2:11" customFormat="1" ht="15" customHeight="1" x14ac:dyDescent="0.2">
      <c r="B140" s="241"/>
      <c r="C140" s="200" t="s">
        <v>1572</v>
      </c>
      <c r="D140" s="200"/>
      <c r="E140" s="200"/>
      <c r="F140" s="221" t="s">
        <v>1536</v>
      </c>
      <c r="G140" s="200"/>
      <c r="H140" s="200" t="s">
        <v>1572</v>
      </c>
      <c r="I140" s="200" t="s">
        <v>1571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1536</v>
      </c>
      <c r="G141" s="200"/>
      <c r="H141" s="200" t="s">
        <v>1592</v>
      </c>
      <c r="I141" s="200" t="s">
        <v>1571</v>
      </c>
      <c r="J141" s="200"/>
      <c r="K141" s="244"/>
    </row>
    <row r="142" spans="2:11" customFormat="1" ht="15" customHeight="1" x14ac:dyDescent="0.2">
      <c r="B142" s="241"/>
      <c r="C142" s="200" t="s">
        <v>1593</v>
      </c>
      <c r="D142" s="200"/>
      <c r="E142" s="200"/>
      <c r="F142" s="221" t="s">
        <v>1536</v>
      </c>
      <c r="G142" s="200"/>
      <c r="H142" s="200" t="s">
        <v>1594</v>
      </c>
      <c r="I142" s="200" t="s">
        <v>1571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22" t="s">
        <v>1595</v>
      </c>
      <c r="D147" s="322"/>
      <c r="E147" s="322"/>
      <c r="F147" s="322"/>
      <c r="G147" s="322"/>
      <c r="H147" s="322"/>
      <c r="I147" s="322"/>
      <c r="J147" s="322"/>
      <c r="K147" s="212"/>
    </row>
    <row r="148" spans="2:11" customFormat="1" ht="17.25" customHeight="1" x14ac:dyDescent="0.2">
      <c r="B148" s="211"/>
      <c r="C148" s="213" t="s">
        <v>1530</v>
      </c>
      <c r="D148" s="213"/>
      <c r="E148" s="213"/>
      <c r="F148" s="213" t="s">
        <v>1531</v>
      </c>
      <c r="G148" s="214"/>
      <c r="H148" s="213" t="s">
        <v>57</v>
      </c>
      <c r="I148" s="213" t="s">
        <v>60</v>
      </c>
      <c r="J148" s="213" t="s">
        <v>1532</v>
      </c>
      <c r="K148" s="212"/>
    </row>
    <row r="149" spans="2:11" customFormat="1" ht="17.25" customHeight="1" x14ac:dyDescent="0.2">
      <c r="B149" s="211"/>
      <c r="C149" s="215" t="s">
        <v>1533</v>
      </c>
      <c r="D149" s="215"/>
      <c r="E149" s="215"/>
      <c r="F149" s="216" t="s">
        <v>1534</v>
      </c>
      <c r="G149" s="217"/>
      <c r="H149" s="215"/>
      <c r="I149" s="215"/>
      <c r="J149" s="215" t="s">
        <v>1535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1539</v>
      </c>
      <c r="D151" s="200"/>
      <c r="E151" s="200"/>
      <c r="F151" s="249" t="s">
        <v>1536</v>
      </c>
      <c r="G151" s="200"/>
      <c r="H151" s="248" t="s">
        <v>1576</v>
      </c>
      <c r="I151" s="248" t="s">
        <v>1538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1585</v>
      </c>
      <c r="D152" s="200"/>
      <c r="E152" s="200"/>
      <c r="F152" s="249" t="s">
        <v>1536</v>
      </c>
      <c r="G152" s="200"/>
      <c r="H152" s="248" t="s">
        <v>1596</v>
      </c>
      <c r="I152" s="248" t="s">
        <v>1538</v>
      </c>
      <c r="J152" s="248" t="s">
        <v>1587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1536</v>
      </c>
      <c r="G153" s="200"/>
      <c r="H153" s="248" t="s">
        <v>1597</v>
      </c>
      <c r="I153" s="248" t="s">
        <v>1538</v>
      </c>
      <c r="J153" s="248" t="s">
        <v>1587</v>
      </c>
      <c r="K153" s="244"/>
    </row>
    <row r="154" spans="2:11" customFormat="1" ht="15" customHeight="1" x14ac:dyDescent="0.2">
      <c r="B154" s="223"/>
      <c r="C154" s="248" t="s">
        <v>1541</v>
      </c>
      <c r="D154" s="200"/>
      <c r="E154" s="200"/>
      <c r="F154" s="249" t="s">
        <v>1542</v>
      </c>
      <c r="G154" s="200"/>
      <c r="H154" s="248" t="s">
        <v>1576</v>
      </c>
      <c r="I154" s="248" t="s">
        <v>1538</v>
      </c>
      <c r="J154" s="248">
        <v>50</v>
      </c>
      <c r="K154" s="244"/>
    </row>
    <row r="155" spans="2:11" customFormat="1" ht="15" customHeight="1" x14ac:dyDescent="0.2">
      <c r="B155" s="223"/>
      <c r="C155" s="248" t="s">
        <v>1544</v>
      </c>
      <c r="D155" s="200"/>
      <c r="E155" s="200"/>
      <c r="F155" s="249" t="s">
        <v>1536</v>
      </c>
      <c r="G155" s="200"/>
      <c r="H155" s="248" t="s">
        <v>1576</v>
      </c>
      <c r="I155" s="248" t="s">
        <v>1546</v>
      </c>
      <c r="J155" s="248"/>
      <c r="K155" s="244"/>
    </row>
    <row r="156" spans="2:11" customFormat="1" ht="15" customHeight="1" x14ac:dyDescent="0.2">
      <c r="B156" s="223"/>
      <c r="C156" s="248" t="s">
        <v>1555</v>
      </c>
      <c r="D156" s="200"/>
      <c r="E156" s="200"/>
      <c r="F156" s="249" t="s">
        <v>1542</v>
      </c>
      <c r="G156" s="200"/>
      <c r="H156" s="248" t="s">
        <v>1576</v>
      </c>
      <c r="I156" s="248" t="s">
        <v>1538</v>
      </c>
      <c r="J156" s="248">
        <v>50</v>
      </c>
      <c r="K156" s="244"/>
    </row>
    <row r="157" spans="2:11" customFormat="1" ht="15" customHeight="1" x14ac:dyDescent="0.2">
      <c r="B157" s="223"/>
      <c r="C157" s="248" t="s">
        <v>1563</v>
      </c>
      <c r="D157" s="200"/>
      <c r="E157" s="200"/>
      <c r="F157" s="249" t="s">
        <v>1542</v>
      </c>
      <c r="G157" s="200"/>
      <c r="H157" s="248" t="s">
        <v>1576</v>
      </c>
      <c r="I157" s="248" t="s">
        <v>1538</v>
      </c>
      <c r="J157" s="248">
        <v>50</v>
      </c>
      <c r="K157" s="244"/>
    </row>
    <row r="158" spans="2:11" customFormat="1" ht="15" customHeight="1" x14ac:dyDescent="0.2">
      <c r="B158" s="223"/>
      <c r="C158" s="248" t="s">
        <v>1561</v>
      </c>
      <c r="D158" s="200"/>
      <c r="E158" s="200"/>
      <c r="F158" s="249" t="s">
        <v>1542</v>
      </c>
      <c r="G158" s="200"/>
      <c r="H158" s="248" t="s">
        <v>1576</v>
      </c>
      <c r="I158" s="248" t="s">
        <v>1538</v>
      </c>
      <c r="J158" s="248">
        <v>50</v>
      </c>
      <c r="K158" s="244"/>
    </row>
    <row r="159" spans="2:11" customFormat="1" ht="15" customHeight="1" x14ac:dyDescent="0.2">
      <c r="B159" s="223"/>
      <c r="C159" s="248" t="s">
        <v>115</v>
      </c>
      <c r="D159" s="200"/>
      <c r="E159" s="200"/>
      <c r="F159" s="249" t="s">
        <v>1536</v>
      </c>
      <c r="G159" s="200"/>
      <c r="H159" s="248" t="s">
        <v>1598</v>
      </c>
      <c r="I159" s="248" t="s">
        <v>1538</v>
      </c>
      <c r="J159" s="248" t="s">
        <v>1599</v>
      </c>
      <c r="K159" s="244"/>
    </row>
    <row r="160" spans="2:11" customFormat="1" ht="15" customHeight="1" x14ac:dyDescent="0.2">
      <c r="B160" s="223"/>
      <c r="C160" s="248" t="s">
        <v>1600</v>
      </c>
      <c r="D160" s="200"/>
      <c r="E160" s="200"/>
      <c r="F160" s="249" t="s">
        <v>1536</v>
      </c>
      <c r="G160" s="200"/>
      <c r="H160" s="248" t="s">
        <v>1601</v>
      </c>
      <c r="I160" s="248" t="s">
        <v>1571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20" t="s">
        <v>1602</v>
      </c>
      <c r="D165" s="320"/>
      <c r="E165" s="320"/>
      <c r="F165" s="320"/>
      <c r="G165" s="320"/>
      <c r="H165" s="320"/>
      <c r="I165" s="320"/>
      <c r="J165" s="320"/>
      <c r="K165" s="193"/>
    </row>
    <row r="166" spans="2:11" customFormat="1" ht="17.25" customHeight="1" x14ac:dyDescent="0.2">
      <c r="B166" s="192"/>
      <c r="C166" s="213" t="s">
        <v>1530</v>
      </c>
      <c r="D166" s="213"/>
      <c r="E166" s="213"/>
      <c r="F166" s="213" t="s">
        <v>1531</v>
      </c>
      <c r="G166" s="253"/>
      <c r="H166" s="254" t="s">
        <v>57</v>
      </c>
      <c r="I166" s="254" t="s">
        <v>60</v>
      </c>
      <c r="J166" s="213" t="s">
        <v>1532</v>
      </c>
      <c r="K166" s="193"/>
    </row>
    <row r="167" spans="2:11" customFormat="1" ht="17.25" customHeight="1" x14ac:dyDescent="0.2">
      <c r="B167" s="194"/>
      <c r="C167" s="215" t="s">
        <v>1533</v>
      </c>
      <c r="D167" s="215"/>
      <c r="E167" s="215"/>
      <c r="F167" s="216" t="s">
        <v>1534</v>
      </c>
      <c r="G167" s="255"/>
      <c r="H167" s="256"/>
      <c r="I167" s="256"/>
      <c r="J167" s="215" t="s">
        <v>1535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1539</v>
      </c>
      <c r="D169" s="200"/>
      <c r="E169" s="200"/>
      <c r="F169" s="221" t="s">
        <v>1536</v>
      </c>
      <c r="G169" s="200"/>
      <c r="H169" s="200" t="s">
        <v>1576</v>
      </c>
      <c r="I169" s="200" t="s">
        <v>1538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1585</v>
      </c>
      <c r="D170" s="200"/>
      <c r="E170" s="200"/>
      <c r="F170" s="221" t="s">
        <v>1536</v>
      </c>
      <c r="G170" s="200"/>
      <c r="H170" s="200" t="s">
        <v>1586</v>
      </c>
      <c r="I170" s="200" t="s">
        <v>1538</v>
      </c>
      <c r="J170" s="200" t="s">
        <v>1587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1536</v>
      </c>
      <c r="G171" s="200"/>
      <c r="H171" s="200" t="s">
        <v>1603</v>
      </c>
      <c r="I171" s="200" t="s">
        <v>1538</v>
      </c>
      <c r="J171" s="200" t="s">
        <v>1587</v>
      </c>
      <c r="K171" s="244"/>
    </row>
    <row r="172" spans="2:11" customFormat="1" ht="15" customHeight="1" x14ac:dyDescent="0.2">
      <c r="B172" s="223"/>
      <c r="C172" s="200" t="s">
        <v>1541</v>
      </c>
      <c r="D172" s="200"/>
      <c r="E172" s="200"/>
      <c r="F172" s="221" t="s">
        <v>1542</v>
      </c>
      <c r="G172" s="200"/>
      <c r="H172" s="200" t="s">
        <v>1603</v>
      </c>
      <c r="I172" s="200" t="s">
        <v>1538</v>
      </c>
      <c r="J172" s="200">
        <v>50</v>
      </c>
      <c r="K172" s="244"/>
    </row>
    <row r="173" spans="2:11" customFormat="1" ht="15" customHeight="1" x14ac:dyDescent="0.2">
      <c r="B173" s="223"/>
      <c r="C173" s="200" t="s">
        <v>1544</v>
      </c>
      <c r="D173" s="200"/>
      <c r="E173" s="200"/>
      <c r="F173" s="221" t="s">
        <v>1536</v>
      </c>
      <c r="G173" s="200"/>
      <c r="H173" s="200" t="s">
        <v>1603</v>
      </c>
      <c r="I173" s="200" t="s">
        <v>1546</v>
      </c>
      <c r="J173" s="200"/>
      <c r="K173" s="244"/>
    </row>
    <row r="174" spans="2:11" customFormat="1" ht="15" customHeight="1" x14ac:dyDescent="0.2">
      <c r="B174" s="223"/>
      <c r="C174" s="200" t="s">
        <v>1555</v>
      </c>
      <c r="D174" s="200"/>
      <c r="E174" s="200"/>
      <c r="F174" s="221" t="s">
        <v>1542</v>
      </c>
      <c r="G174" s="200"/>
      <c r="H174" s="200" t="s">
        <v>1603</v>
      </c>
      <c r="I174" s="200" t="s">
        <v>1538</v>
      </c>
      <c r="J174" s="200">
        <v>50</v>
      </c>
      <c r="K174" s="244"/>
    </row>
    <row r="175" spans="2:11" customFormat="1" ht="15" customHeight="1" x14ac:dyDescent="0.2">
      <c r="B175" s="223"/>
      <c r="C175" s="200" t="s">
        <v>1563</v>
      </c>
      <c r="D175" s="200"/>
      <c r="E175" s="200"/>
      <c r="F175" s="221" t="s">
        <v>1542</v>
      </c>
      <c r="G175" s="200"/>
      <c r="H175" s="200" t="s">
        <v>1603</v>
      </c>
      <c r="I175" s="200" t="s">
        <v>1538</v>
      </c>
      <c r="J175" s="200">
        <v>50</v>
      </c>
      <c r="K175" s="244"/>
    </row>
    <row r="176" spans="2:11" customFormat="1" ht="15" customHeight="1" x14ac:dyDescent="0.2">
      <c r="B176" s="223"/>
      <c r="C176" s="200" t="s">
        <v>1561</v>
      </c>
      <c r="D176" s="200"/>
      <c r="E176" s="200"/>
      <c r="F176" s="221" t="s">
        <v>1542</v>
      </c>
      <c r="G176" s="200"/>
      <c r="H176" s="200" t="s">
        <v>1603</v>
      </c>
      <c r="I176" s="200" t="s">
        <v>1538</v>
      </c>
      <c r="J176" s="200">
        <v>50</v>
      </c>
      <c r="K176" s="244"/>
    </row>
    <row r="177" spans="2:11" customFormat="1" ht="15" customHeight="1" x14ac:dyDescent="0.2">
      <c r="B177" s="223"/>
      <c r="C177" s="200" t="s">
        <v>139</v>
      </c>
      <c r="D177" s="200"/>
      <c r="E177" s="200"/>
      <c r="F177" s="221" t="s">
        <v>1536</v>
      </c>
      <c r="G177" s="200"/>
      <c r="H177" s="200" t="s">
        <v>1604</v>
      </c>
      <c r="I177" s="200" t="s">
        <v>1605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1536</v>
      </c>
      <c r="G178" s="200"/>
      <c r="H178" s="200" t="s">
        <v>1606</v>
      </c>
      <c r="I178" s="200" t="s">
        <v>1607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1536</v>
      </c>
      <c r="G179" s="200"/>
      <c r="H179" s="200" t="s">
        <v>1608</v>
      </c>
      <c r="I179" s="200" t="s">
        <v>1538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1536</v>
      </c>
      <c r="G180" s="200"/>
      <c r="H180" s="200" t="s">
        <v>1609</v>
      </c>
      <c r="I180" s="200" t="s">
        <v>1538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140</v>
      </c>
      <c r="D181" s="200"/>
      <c r="E181" s="200"/>
      <c r="F181" s="221" t="s">
        <v>1536</v>
      </c>
      <c r="G181" s="200"/>
      <c r="H181" s="200" t="s">
        <v>1500</v>
      </c>
      <c r="I181" s="200" t="s">
        <v>1538</v>
      </c>
      <c r="J181" s="200">
        <v>10</v>
      </c>
      <c r="K181" s="244"/>
    </row>
    <row r="182" spans="2:11" customFormat="1" ht="15" customHeight="1" x14ac:dyDescent="0.2">
      <c r="B182" s="223"/>
      <c r="C182" s="200" t="s">
        <v>141</v>
      </c>
      <c r="D182" s="200"/>
      <c r="E182" s="200"/>
      <c r="F182" s="221" t="s">
        <v>1536</v>
      </c>
      <c r="G182" s="200"/>
      <c r="H182" s="200" t="s">
        <v>1610</v>
      </c>
      <c r="I182" s="200" t="s">
        <v>1571</v>
      </c>
      <c r="J182" s="200"/>
      <c r="K182" s="244"/>
    </row>
    <row r="183" spans="2:11" customFormat="1" ht="15" customHeight="1" x14ac:dyDescent="0.2">
      <c r="B183" s="223"/>
      <c r="C183" s="200" t="s">
        <v>1611</v>
      </c>
      <c r="D183" s="200"/>
      <c r="E183" s="200"/>
      <c r="F183" s="221" t="s">
        <v>1536</v>
      </c>
      <c r="G183" s="200"/>
      <c r="H183" s="200" t="s">
        <v>1612</v>
      </c>
      <c r="I183" s="200" t="s">
        <v>1571</v>
      </c>
      <c r="J183" s="200"/>
      <c r="K183" s="244"/>
    </row>
    <row r="184" spans="2:11" customFormat="1" ht="15" customHeight="1" x14ac:dyDescent="0.2">
      <c r="B184" s="223"/>
      <c r="C184" s="200" t="s">
        <v>1600</v>
      </c>
      <c r="D184" s="200"/>
      <c r="E184" s="200"/>
      <c r="F184" s="221" t="s">
        <v>1536</v>
      </c>
      <c r="G184" s="200"/>
      <c r="H184" s="200" t="s">
        <v>1613</v>
      </c>
      <c r="I184" s="200" t="s">
        <v>1571</v>
      </c>
      <c r="J184" s="200"/>
      <c r="K184" s="244"/>
    </row>
    <row r="185" spans="2:11" customFormat="1" ht="15" customHeight="1" x14ac:dyDescent="0.2">
      <c r="B185" s="223"/>
      <c r="C185" s="200" t="s">
        <v>143</v>
      </c>
      <c r="D185" s="200"/>
      <c r="E185" s="200"/>
      <c r="F185" s="221" t="s">
        <v>1542</v>
      </c>
      <c r="G185" s="200"/>
      <c r="H185" s="200" t="s">
        <v>1614</v>
      </c>
      <c r="I185" s="200" t="s">
        <v>1538</v>
      </c>
      <c r="J185" s="200">
        <v>50</v>
      </c>
      <c r="K185" s="244"/>
    </row>
    <row r="186" spans="2:11" customFormat="1" ht="15" customHeight="1" x14ac:dyDescent="0.2">
      <c r="B186" s="223"/>
      <c r="C186" s="200" t="s">
        <v>1615</v>
      </c>
      <c r="D186" s="200"/>
      <c r="E186" s="200"/>
      <c r="F186" s="221" t="s">
        <v>1542</v>
      </c>
      <c r="G186" s="200"/>
      <c r="H186" s="200" t="s">
        <v>1616</v>
      </c>
      <c r="I186" s="200" t="s">
        <v>1617</v>
      </c>
      <c r="J186" s="200"/>
      <c r="K186" s="244"/>
    </row>
    <row r="187" spans="2:11" customFormat="1" ht="15" customHeight="1" x14ac:dyDescent="0.2">
      <c r="B187" s="223"/>
      <c r="C187" s="200" t="s">
        <v>1618</v>
      </c>
      <c r="D187" s="200"/>
      <c r="E187" s="200"/>
      <c r="F187" s="221" t="s">
        <v>1542</v>
      </c>
      <c r="G187" s="200"/>
      <c r="H187" s="200" t="s">
        <v>1619</v>
      </c>
      <c r="I187" s="200" t="s">
        <v>1617</v>
      </c>
      <c r="J187" s="200"/>
      <c r="K187" s="244"/>
    </row>
    <row r="188" spans="2:11" customFormat="1" ht="15" customHeight="1" x14ac:dyDescent="0.2">
      <c r="B188" s="223"/>
      <c r="C188" s="200" t="s">
        <v>1620</v>
      </c>
      <c r="D188" s="200"/>
      <c r="E188" s="200"/>
      <c r="F188" s="221" t="s">
        <v>1542</v>
      </c>
      <c r="G188" s="200"/>
      <c r="H188" s="200" t="s">
        <v>1621</v>
      </c>
      <c r="I188" s="200" t="s">
        <v>1617</v>
      </c>
      <c r="J188" s="200"/>
      <c r="K188" s="244"/>
    </row>
    <row r="189" spans="2:11" customFormat="1" ht="15" customHeight="1" x14ac:dyDescent="0.2">
      <c r="B189" s="223"/>
      <c r="C189" s="257" t="s">
        <v>1622</v>
      </c>
      <c r="D189" s="200"/>
      <c r="E189" s="200"/>
      <c r="F189" s="221" t="s">
        <v>1542</v>
      </c>
      <c r="G189" s="200"/>
      <c r="H189" s="200" t="s">
        <v>1623</v>
      </c>
      <c r="I189" s="200" t="s">
        <v>1624</v>
      </c>
      <c r="J189" s="258" t="s">
        <v>1625</v>
      </c>
      <c r="K189" s="244"/>
    </row>
    <row r="190" spans="2:11" customFormat="1" ht="15" customHeight="1" x14ac:dyDescent="0.2">
      <c r="B190" s="259"/>
      <c r="C190" s="260" t="s">
        <v>1626</v>
      </c>
      <c r="D190" s="261"/>
      <c r="E190" s="261"/>
      <c r="F190" s="262" t="s">
        <v>1542</v>
      </c>
      <c r="G190" s="261"/>
      <c r="H190" s="261" t="s">
        <v>1627</v>
      </c>
      <c r="I190" s="261" t="s">
        <v>1624</v>
      </c>
      <c r="J190" s="263" t="s">
        <v>1625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1536</v>
      </c>
      <c r="G191" s="200"/>
      <c r="H191" s="197" t="s">
        <v>1628</v>
      </c>
      <c r="I191" s="200" t="s">
        <v>1629</v>
      </c>
      <c r="J191" s="200"/>
      <c r="K191" s="244"/>
    </row>
    <row r="192" spans="2:11" customFormat="1" ht="15" customHeight="1" x14ac:dyDescent="0.2">
      <c r="B192" s="223"/>
      <c r="C192" s="257" t="s">
        <v>1630</v>
      </c>
      <c r="D192" s="200"/>
      <c r="E192" s="200"/>
      <c r="F192" s="221" t="s">
        <v>1536</v>
      </c>
      <c r="G192" s="200"/>
      <c r="H192" s="200" t="s">
        <v>1631</v>
      </c>
      <c r="I192" s="200" t="s">
        <v>1571</v>
      </c>
      <c r="J192" s="200"/>
      <c r="K192" s="244"/>
    </row>
    <row r="193" spans="2:11" customFormat="1" ht="15" customHeight="1" x14ac:dyDescent="0.2">
      <c r="B193" s="223"/>
      <c r="C193" s="257" t="s">
        <v>1632</v>
      </c>
      <c r="D193" s="200"/>
      <c r="E193" s="200"/>
      <c r="F193" s="221" t="s">
        <v>1536</v>
      </c>
      <c r="G193" s="200"/>
      <c r="H193" s="200" t="s">
        <v>1633</v>
      </c>
      <c r="I193" s="200" t="s">
        <v>1571</v>
      </c>
      <c r="J193" s="200"/>
      <c r="K193" s="244"/>
    </row>
    <row r="194" spans="2:11" customFormat="1" ht="15" customHeight="1" x14ac:dyDescent="0.2">
      <c r="B194" s="223"/>
      <c r="C194" s="257" t="s">
        <v>1634</v>
      </c>
      <c r="D194" s="200"/>
      <c r="E194" s="200"/>
      <c r="F194" s="221" t="s">
        <v>1542</v>
      </c>
      <c r="G194" s="200"/>
      <c r="H194" s="200" t="s">
        <v>1635</v>
      </c>
      <c r="I194" s="200" t="s">
        <v>1571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20" t="s">
        <v>1636</v>
      </c>
      <c r="D200" s="320"/>
      <c r="E200" s="320"/>
      <c r="F200" s="320"/>
      <c r="G200" s="320"/>
      <c r="H200" s="320"/>
      <c r="I200" s="320"/>
      <c r="J200" s="320"/>
      <c r="K200" s="193"/>
    </row>
    <row r="201" spans="2:11" customFormat="1" ht="25.5" customHeight="1" x14ac:dyDescent="0.3">
      <c r="B201" s="192"/>
      <c r="C201" s="266" t="s">
        <v>1637</v>
      </c>
      <c r="D201" s="266"/>
      <c r="E201" s="266"/>
      <c r="F201" s="266" t="s">
        <v>1638</v>
      </c>
      <c r="G201" s="267"/>
      <c r="H201" s="323" t="s">
        <v>1639</v>
      </c>
      <c r="I201" s="323"/>
      <c r="J201" s="323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1629</v>
      </c>
      <c r="D203" s="200"/>
      <c r="E203" s="200"/>
      <c r="F203" s="221" t="s">
        <v>46</v>
      </c>
      <c r="G203" s="200"/>
      <c r="H203" s="324" t="s">
        <v>1640</v>
      </c>
      <c r="I203" s="324"/>
      <c r="J203" s="324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24" t="s">
        <v>1641</v>
      </c>
      <c r="I204" s="324"/>
      <c r="J204" s="324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24" t="s">
        <v>1642</v>
      </c>
      <c r="I205" s="324"/>
      <c r="J205" s="324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24" t="s">
        <v>1643</v>
      </c>
      <c r="I206" s="324"/>
      <c r="J206" s="324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24" t="s">
        <v>1644</v>
      </c>
      <c r="I207" s="324"/>
      <c r="J207" s="324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1583</v>
      </c>
      <c r="D209" s="200"/>
      <c r="E209" s="200"/>
      <c r="F209" s="221" t="s">
        <v>81</v>
      </c>
      <c r="G209" s="200"/>
      <c r="H209" s="324" t="s">
        <v>1645</v>
      </c>
      <c r="I209" s="324"/>
      <c r="J209" s="324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1481</v>
      </c>
      <c r="G210" s="200"/>
      <c r="H210" s="324" t="s">
        <v>1482</v>
      </c>
      <c r="I210" s="324"/>
      <c r="J210" s="324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1479</v>
      </c>
      <c r="G211" s="200"/>
      <c r="H211" s="324" t="s">
        <v>1646</v>
      </c>
      <c r="I211" s="324"/>
      <c r="J211" s="324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107</v>
      </c>
      <c r="G212" s="257"/>
      <c r="H212" s="325" t="s">
        <v>1483</v>
      </c>
      <c r="I212" s="325"/>
      <c r="J212" s="325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1484</v>
      </c>
      <c r="G213" s="257"/>
      <c r="H213" s="325" t="s">
        <v>1462</v>
      </c>
      <c r="I213" s="325"/>
      <c r="J213" s="325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1607</v>
      </c>
      <c r="D215" s="200"/>
      <c r="E215" s="200"/>
      <c r="F215" s="221">
        <v>1</v>
      </c>
      <c r="G215" s="257"/>
      <c r="H215" s="325" t="s">
        <v>1647</v>
      </c>
      <c r="I215" s="325"/>
      <c r="J215" s="325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25" t="s">
        <v>1648</v>
      </c>
      <c r="I216" s="325"/>
      <c r="J216" s="325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25" t="s">
        <v>1649</v>
      </c>
      <c r="I217" s="325"/>
      <c r="J217" s="325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25" t="s">
        <v>1650</v>
      </c>
      <c r="I218" s="325"/>
      <c r="J218" s="325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ARS - Stavební část</vt:lpstr>
      <vt:lpstr>ZTI - Zdravotně technické...</vt:lpstr>
      <vt:lpstr>VZT - Vzduchotechnika</vt:lpstr>
      <vt:lpstr>VYT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'VRN - Vedlejší rozpočtové...'!Názvy_tisku</vt:lpstr>
      <vt:lpstr>'VYT - Vytápění'!Názvy_tisku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'VRN - Vedlejší rozpočtové...'!Oblast_tisku</vt:lpstr>
      <vt:lpstr>'VYT - Vytápění'!Oblast_tisku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2025-04-25T08:48:20Z</dcterms:created>
  <dcterms:modified xsi:type="dcterms:W3CDTF">2025-04-25T08:54:21Z</dcterms:modified>
</cp:coreProperties>
</file>